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mdiaz\Documents\"/>
    </mc:Choice>
  </mc:AlternateContent>
  <workbookProtection workbookAlgorithmName="SHA-512" workbookHashValue="yhj2Z9e326plDLK1EZIpNj/IaGBCwvIEwqOKnic/Fu8GuZBWNb9fNy4kuOF3FV31Zu8XX71MZj0YSb26UBjf5w==" workbookSaltValue="M4PHbaATNfgcXV7PyMv13g==" workbookSpinCount="100000" lockStructure="1"/>
  <bookViews>
    <workbookView xWindow="0" yWindow="0" windowWidth="28800" windowHeight="10515" tabRatio="819" firstSheet="1" activeTab="1"/>
  </bookViews>
  <sheets>
    <sheet name="DATOS 1" sheetId="84" state="hidden" r:id="rId1"/>
    <sheet name="RT03-F23" sheetId="123" r:id="rId2"/>
    <sheet name="2 g " sheetId="109" state="hidden" r:id="rId3"/>
    <sheet name="2 g +" sheetId="110" state="hidden" r:id="rId4"/>
    <sheet name="5 g " sheetId="111" state="hidden" r:id="rId5"/>
    <sheet name="10 g " sheetId="112" state="hidden" r:id="rId6"/>
    <sheet name="20 g " sheetId="113" state="hidden" r:id="rId7"/>
    <sheet name="20 g + " sheetId="114" state="hidden" r:id="rId8"/>
    <sheet name="50 g " sheetId="115" state="hidden" r:id="rId9"/>
    <sheet name="100 g " sheetId="116" state="hidden" r:id="rId10"/>
    <sheet name="200 g " sheetId="117" state="hidden" r:id="rId11"/>
    <sheet name="200 g +" sheetId="118" state="hidden" r:id="rId12"/>
    <sheet name="500 g " sheetId="119" state="hidden" r:id="rId13"/>
    <sheet name="1 kg " sheetId="120" state="hidden" r:id="rId14"/>
    <sheet name="2 kg " sheetId="121" state="hidden" r:id="rId15"/>
    <sheet name="2 kg +" sheetId="122" state="hidden" r:id="rId16"/>
    <sheet name="5 kg" sheetId="26" state="hidden" r:id="rId17"/>
    <sheet name="10 kg   " sheetId="124" state="hidden" r:id="rId18"/>
    <sheet name="20 kg " sheetId="126" state="hidden" r:id="rId19"/>
    <sheet name="INFORME" sheetId="103" state="hidden" r:id="rId20"/>
  </sheets>
  <externalReferences>
    <externalReference r:id="rId21"/>
  </externalReferences>
  <definedNames>
    <definedName name="DELTAMAXI">'[1]PRUEBAS DE CALIBRACION'!$G$18</definedName>
    <definedName name="DIVISIÓNDEESCALA">[1]DATOS!$E$13</definedName>
    <definedName name="LEXCENTRICIDAD">'[1]PRUEBAS DE CALIBRACION'!$H$11</definedName>
    <definedName name="Print_Area" localSheetId="13">'1 kg '!$A$1:$K$73</definedName>
    <definedName name="Print_Area" localSheetId="5">'10 g '!$A$1:$K$73</definedName>
    <definedName name="Print_Area" localSheetId="17">'10 kg   '!$A$1:$K$73</definedName>
    <definedName name="Print_Area" localSheetId="9">'100 g '!$A$1:$K$73</definedName>
    <definedName name="Print_Area" localSheetId="2">'2 g '!$A$1:$K$73</definedName>
    <definedName name="Print_Area" localSheetId="3">'2 g +'!$A$1:$K$73</definedName>
    <definedName name="Print_Area" localSheetId="14">'2 kg '!$A$1:$K$73</definedName>
    <definedName name="Print_Area" localSheetId="15">'2 kg +'!$A$1:$K$73</definedName>
    <definedName name="Print_Area" localSheetId="6">'20 g '!$A$1:$K$73</definedName>
    <definedName name="Print_Area" localSheetId="7">'20 g + '!$A$1:$K$73</definedName>
    <definedName name="Print_Area" localSheetId="18">'20 kg '!$A$1:$K$73</definedName>
    <definedName name="Print_Area" localSheetId="10">'200 g '!$A$1:$K$73</definedName>
    <definedName name="Print_Area" localSheetId="11">'200 g +'!$A$1:$K$73</definedName>
    <definedName name="Print_Area" localSheetId="4">'5 g '!$A$1:$K$73</definedName>
    <definedName name="Print_Area" localSheetId="16">'5 kg'!$A$1:$K$73</definedName>
    <definedName name="Print_Area" localSheetId="8">'50 g '!$A$1:$K$73</definedName>
    <definedName name="Print_Area" localSheetId="12">'500 g '!$A$1:$K$73</definedName>
    <definedName name="Print_Area" localSheetId="0">'DATOS 1'!$A$1:$AA$97</definedName>
    <definedName name="Print_Area" localSheetId="19">INFORME!$A$1:$J$131</definedName>
    <definedName name="Print_Area" localSheetId="1">'RT03-F23'!$A$1:$K$73</definedName>
    <definedName name="Print_Titles" localSheetId="13">'1 kg '!$1:$1</definedName>
    <definedName name="Print_Titles" localSheetId="5">'10 g '!$1:$1</definedName>
    <definedName name="Print_Titles" localSheetId="17">'10 kg   '!$1:$1</definedName>
    <definedName name="Print_Titles" localSheetId="9">'100 g '!$1:$1</definedName>
    <definedName name="Print_Titles" localSheetId="2">'2 g '!$1:$1</definedName>
    <definedName name="Print_Titles" localSheetId="3">'2 g +'!$1:$1</definedName>
    <definedName name="Print_Titles" localSheetId="14">'2 kg '!$1:$1</definedName>
    <definedName name="Print_Titles" localSheetId="15">'2 kg +'!$1:$1</definedName>
    <definedName name="Print_Titles" localSheetId="6">'20 g '!$1:$1</definedName>
    <definedName name="Print_Titles" localSheetId="7">'20 g + '!$1:$1</definedName>
    <definedName name="Print_Titles" localSheetId="18">'20 kg '!$1:$1</definedName>
    <definedName name="Print_Titles" localSheetId="10">'200 g '!$1:$1</definedName>
    <definedName name="Print_Titles" localSheetId="11">'200 g +'!$1:$1</definedName>
    <definedName name="Print_Titles" localSheetId="4">'5 g '!$1:$1</definedName>
    <definedName name="Print_Titles" localSheetId="16">'5 kg'!$1:$1</definedName>
    <definedName name="Print_Titles" localSheetId="8">'50 g '!$1:$1</definedName>
    <definedName name="Print_Titles" localSheetId="12">'500 g '!$1:$1</definedName>
    <definedName name="Print_Titles" localSheetId="1">'RT03-F23'!$1:$1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0" i="103" l="1"/>
  <c r="G90" i="103"/>
  <c r="E90" i="103"/>
  <c r="F90" i="103"/>
  <c r="I89" i="103"/>
  <c r="H89" i="103"/>
  <c r="G89" i="103"/>
  <c r="E89" i="103"/>
  <c r="F89" i="103"/>
  <c r="H88" i="103"/>
  <c r="G88" i="103"/>
  <c r="E88" i="103"/>
  <c r="F88" i="103"/>
  <c r="I87" i="103"/>
  <c r="H87" i="103"/>
  <c r="G87" i="103"/>
  <c r="E87" i="103"/>
  <c r="F87" i="103"/>
  <c r="H86" i="103"/>
  <c r="G86" i="103"/>
  <c r="E86" i="103"/>
  <c r="F86" i="103"/>
  <c r="E85" i="103"/>
  <c r="F85" i="103"/>
  <c r="H84" i="103"/>
  <c r="G84" i="103"/>
  <c r="E84" i="103"/>
  <c r="F84" i="103"/>
  <c r="H83" i="103" l="1"/>
  <c r="G83" i="103"/>
  <c r="E83" i="103"/>
  <c r="F83" i="103"/>
  <c r="H82" i="103"/>
  <c r="G82" i="103"/>
  <c r="E82" i="103"/>
  <c r="F82" i="103"/>
  <c r="I81" i="103"/>
  <c r="H81" i="103"/>
  <c r="G81" i="103"/>
  <c r="E81" i="103"/>
  <c r="F81" i="103"/>
  <c r="H80" i="103"/>
  <c r="G80" i="103"/>
  <c r="E80" i="103"/>
  <c r="F80" i="103"/>
  <c r="H79" i="103"/>
  <c r="G79" i="103"/>
  <c r="E79" i="103"/>
  <c r="F79" i="103"/>
  <c r="H78" i="103"/>
  <c r="G78" i="103"/>
  <c r="E78" i="103"/>
  <c r="F78" i="103"/>
  <c r="H77" i="103"/>
  <c r="G77" i="103"/>
  <c r="E77" i="103"/>
  <c r="F77" i="103"/>
  <c r="H76" i="103"/>
  <c r="G76" i="103"/>
  <c r="H75" i="103"/>
  <c r="G75" i="103"/>
  <c r="H74" i="103"/>
  <c r="G74" i="103"/>
  <c r="F74" i="103"/>
  <c r="F75" i="103"/>
  <c r="F76" i="103"/>
  <c r="F73" i="103"/>
  <c r="E75" i="103"/>
  <c r="E76" i="103"/>
  <c r="E74" i="103"/>
  <c r="E73" i="103"/>
  <c r="H73" i="103" l="1"/>
  <c r="G73" i="103"/>
  <c r="I47" i="103" l="1"/>
  <c r="G47" i="103"/>
  <c r="E25" i="103" l="1"/>
  <c r="E23" i="103"/>
  <c r="D19" i="103"/>
  <c r="D17" i="103"/>
  <c r="D16" i="103"/>
  <c r="H11" i="103"/>
  <c r="D11" i="103"/>
  <c r="D9" i="103"/>
  <c r="D8" i="103"/>
  <c r="D7" i="103"/>
  <c r="J5" i="103"/>
  <c r="D49" i="126"/>
  <c r="D48" i="126"/>
  <c r="D47" i="126"/>
  <c r="H40" i="126"/>
  <c r="H41" i="126" s="1"/>
  <c r="G40" i="126"/>
  <c r="F40" i="126"/>
  <c r="E40" i="126"/>
  <c r="E41" i="126" s="1"/>
  <c r="D40" i="126"/>
  <c r="D41" i="126" s="1"/>
  <c r="C40" i="126"/>
  <c r="H39" i="126"/>
  <c r="G39" i="126"/>
  <c r="G41" i="126" s="1"/>
  <c r="F39" i="126"/>
  <c r="F41" i="126" s="1"/>
  <c r="E39" i="126"/>
  <c r="D39" i="126"/>
  <c r="C39" i="126"/>
  <c r="C41" i="126" s="1"/>
  <c r="I19" i="126"/>
  <c r="G19" i="126"/>
  <c r="D19" i="126"/>
  <c r="I18" i="126"/>
  <c r="F18" i="126"/>
  <c r="D18" i="126"/>
  <c r="B18" i="126"/>
  <c r="J15" i="126"/>
  <c r="G15" i="126"/>
  <c r="C66" i="126" s="1"/>
  <c r="C15" i="126"/>
  <c r="I14" i="126"/>
  <c r="G14" i="126"/>
  <c r="C14" i="126"/>
  <c r="C64" i="126" s="1"/>
  <c r="C13" i="126"/>
  <c r="C12" i="126"/>
  <c r="C60" i="126" s="1"/>
  <c r="H11" i="126"/>
  <c r="C63" i="126" s="1"/>
  <c r="C11" i="126"/>
  <c r="B72" i="126" s="1"/>
  <c r="H10" i="126"/>
  <c r="C10" i="126"/>
  <c r="A72" i="126" s="1"/>
  <c r="H9" i="126"/>
  <c r="C90" i="103" s="1"/>
  <c r="D9" i="126"/>
  <c r="B9" i="126"/>
  <c r="I8" i="126"/>
  <c r="B90" i="103" s="1"/>
  <c r="G8" i="126"/>
  <c r="D8" i="126"/>
  <c r="B8" i="126"/>
  <c r="I7" i="126"/>
  <c r="G7" i="126"/>
  <c r="D7" i="126"/>
  <c r="B7" i="126"/>
  <c r="H4" i="126"/>
  <c r="G4" i="126"/>
  <c r="F4" i="126"/>
  <c r="E4" i="126"/>
  <c r="D4" i="126"/>
  <c r="C4" i="126"/>
  <c r="B4" i="126"/>
  <c r="A4" i="126"/>
  <c r="H47" i="126" l="1"/>
  <c r="H48" i="126" s="1"/>
  <c r="C62" i="126" s="1"/>
  <c r="C65" i="126" s="1"/>
  <c r="I90" i="103"/>
  <c r="C43" i="126"/>
  <c r="C58" i="126" s="1"/>
  <c r="H65" i="126" s="1"/>
  <c r="H66" i="126" s="1"/>
  <c r="H72" i="126" s="1"/>
  <c r="C42" i="126"/>
  <c r="B53" i="126" s="1"/>
  <c r="F53" i="126"/>
  <c r="D53" i="126"/>
  <c r="C59" i="126"/>
  <c r="C61" i="126" s="1"/>
  <c r="D49" i="124"/>
  <c r="H47" i="124" s="1"/>
  <c r="D48" i="124"/>
  <c r="D47" i="124"/>
  <c r="H40" i="124"/>
  <c r="H41" i="124" s="1"/>
  <c r="G40" i="124"/>
  <c r="G41" i="124" s="1"/>
  <c r="F40" i="124"/>
  <c r="E40" i="124"/>
  <c r="D40" i="124"/>
  <c r="C40" i="124"/>
  <c r="C41" i="124" s="1"/>
  <c r="H39" i="124"/>
  <c r="G39" i="124"/>
  <c r="F39" i="124"/>
  <c r="E39" i="124"/>
  <c r="E41" i="124" s="1"/>
  <c r="D39" i="124"/>
  <c r="C39" i="124"/>
  <c r="I19" i="124"/>
  <c r="G19" i="124"/>
  <c r="D19" i="124"/>
  <c r="I18" i="124"/>
  <c r="F18" i="124"/>
  <c r="D18" i="124"/>
  <c r="B18" i="124"/>
  <c r="J15" i="124"/>
  <c r="G15" i="124"/>
  <c r="C66" i="124" s="1"/>
  <c r="C15" i="124"/>
  <c r="I14" i="124"/>
  <c r="G14" i="124"/>
  <c r="C14" i="124"/>
  <c r="C64" i="124" s="1"/>
  <c r="C13" i="124"/>
  <c r="C12" i="124"/>
  <c r="C60" i="124" s="1"/>
  <c r="H11" i="124"/>
  <c r="C63" i="124" s="1"/>
  <c r="C11" i="124"/>
  <c r="B72" i="124" s="1"/>
  <c r="H10" i="124"/>
  <c r="C10" i="124"/>
  <c r="A72" i="124" s="1"/>
  <c r="H9" i="124"/>
  <c r="C89" i="103" s="1"/>
  <c r="D9" i="124"/>
  <c r="B9" i="124"/>
  <c r="I8" i="124"/>
  <c r="B89" i="103" s="1"/>
  <c r="G8" i="124"/>
  <c r="D8" i="124"/>
  <c r="B8" i="124"/>
  <c r="I7" i="124"/>
  <c r="G7" i="124"/>
  <c r="D7" i="124"/>
  <c r="B7" i="124"/>
  <c r="H4" i="124"/>
  <c r="G4" i="124"/>
  <c r="F4" i="124"/>
  <c r="E4" i="124"/>
  <c r="D4" i="124"/>
  <c r="C4" i="124"/>
  <c r="B4" i="124"/>
  <c r="A4" i="124"/>
  <c r="D49" i="123"/>
  <c r="D48" i="123"/>
  <c r="D47" i="123"/>
  <c r="H40" i="123"/>
  <c r="H41" i="123" s="1"/>
  <c r="G40" i="123"/>
  <c r="G41" i="123" s="1"/>
  <c r="F40" i="123"/>
  <c r="F41" i="123" s="1"/>
  <c r="E40" i="123"/>
  <c r="D40" i="123"/>
  <c r="D41" i="123" s="1"/>
  <c r="C40" i="123"/>
  <c r="C41" i="123" s="1"/>
  <c r="H39" i="123"/>
  <c r="G39" i="123"/>
  <c r="F39" i="123"/>
  <c r="E39" i="123"/>
  <c r="E41" i="123" s="1"/>
  <c r="D39" i="123"/>
  <c r="C39" i="123"/>
  <c r="I19" i="123"/>
  <c r="G19" i="123"/>
  <c r="D19" i="123"/>
  <c r="I18" i="123"/>
  <c r="F18" i="123"/>
  <c r="D18" i="123"/>
  <c r="B18" i="123"/>
  <c r="J15" i="123"/>
  <c r="G15" i="123"/>
  <c r="C66" i="123" s="1"/>
  <c r="C15" i="123"/>
  <c r="I14" i="123"/>
  <c r="G14" i="123"/>
  <c r="C14" i="123"/>
  <c r="C64" i="123" s="1"/>
  <c r="C13" i="123"/>
  <c r="C12" i="123"/>
  <c r="C60" i="123" s="1"/>
  <c r="H11" i="123"/>
  <c r="C63" i="123" s="1"/>
  <c r="C11" i="123"/>
  <c r="B72" i="123" s="1"/>
  <c r="H10" i="123"/>
  <c r="C10" i="123"/>
  <c r="A72" i="123" s="1"/>
  <c r="H9" i="123"/>
  <c r="C73" i="103" s="1"/>
  <c r="D9" i="123"/>
  <c r="H63" i="103" s="1"/>
  <c r="B9" i="123"/>
  <c r="F63" i="103" s="1"/>
  <c r="I8" i="123"/>
  <c r="B73" i="103" s="1"/>
  <c r="G8" i="123"/>
  <c r="D8" i="123"/>
  <c r="B8" i="123"/>
  <c r="I7" i="123"/>
  <c r="G7" i="123"/>
  <c r="D7" i="123"/>
  <c r="E63" i="103" s="1"/>
  <c r="B7" i="123"/>
  <c r="D63" i="103" s="1"/>
  <c r="H4" i="123"/>
  <c r="G4" i="123"/>
  <c r="F4" i="123"/>
  <c r="E4" i="123"/>
  <c r="D4" i="123"/>
  <c r="C4" i="123"/>
  <c r="B4" i="123"/>
  <c r="A4" i="123"/>
  <c r="D49" i="122"/>
  <c r="H47" i="122" s="1"/>
  <c r="D48" i="122"/>
  <c r="D47" i="122"/>
  <c r="H40" i="122"/>
  <c r="H41" i="122" s="1"/>
  <c r="G40" i="122"/>
  <c r="G41" i="122" s="1"/>
  <c r="F40" i="122"/>
  <c r="F41" i="122" s="1"/>
  <c r="E40" i="122"/>
  <c r="D40" i="122"/>
  <c r="D41" i="122" s="1"/>
  <c r="C40" i="122"/>
  <c r="H39" i="122"/>
  <c r="G39" i="122"/>
  <c r="F39" i="122"/>
  <c r="E39" i="122"/>
  <c r="E41" i="122" s="1"/>
  <c r="D39" i="122"/>
  <c r="C39" i="122"/>
  <c r="I19" i="122"/>
  <c r="G19" i="122"/>
  <c r="D19" i="122"/>
  <c r="I18" i="122"/>
  <c r="F18" i="122"/>
  <c r="D18" i="122"/>
  <c r="B18" i="122"/>
  <c r="J15" i="122"/>
  <c r="G15" i="122"/>
  <c r="C66" i="122" s="1"/>
  <c r="C15" i="122"/>
  <c r="I14" i="122"/>
  <c r="G14" i="122"/>
  <c r="C14" i="122"/>
  <c r="C64" i="122" s="1"/>
  <c r="C13" i="122"/>
  <c r="C12" i="122"/>
  <c r="C60" i="122" s="1"/>
  <c r="H11" i="122"/>
  <c r="C63" i="122" s="1"/>
  <c r="C11" i="122"/>
  <c r="B72" i="122" s="1"/>
  <c r="H10" i="122"/>
  <c r="C10" i="122"/>
  <c r="A72" i="122" s="1"/>
  <c r="H9" i="122"/>
  <c r="C87" i="103" s="1"/>
  <c r="D9" i="122"/>
  <c r="B9" i="122"/>
  <c r="I8" i="122"/>
  <c r="B87" i="103" s="1"/>
  <c r="G8" i="122"/>
  <c r="D8" i="122"/>
  <c r="B8" i="122"/>
  <c r="I7" i="122"/>
  <c r="G7" i="122"/>
  <c r="D7" i="122"/>
  <c r="B7" i="122"/>
  <c r="H4" i="122"/>
  <c r="G4" i="122"/>
  <c r="F4" i="122"/>
  <c r="E4" i="122"/>
  <c r="D4" i="122"/>
  <c r="C4" i="122"/>
  <c r="B4" i="122"/>
  <c r="A4" i="122"/>
  <c r="D49" i="121"/>
  <c r="D48" i="121"/>
  <c r="D47" i="121"/>
  <c r="H40" i="121"/>
  <c r="H41" i="121" s="1"/>
  <c r="G40" i="121"/>
  <c r="G41" i="121" s="1"/>
  <c r="F40" i="121"/>
  <c r="F41" i="121" s="1"/>
  <c r="E40" i="121"/>
  <c r="D40" i="121"/>
  <c r="D41" i="121" s="1"/>
  <c r="C40" i="121"/>
  <c r="H39" i="121"/>
  <c r="G39" i="121"/>
  <c r="F39" i="121"/>
  <c r="E39" i="121"/>
  <c r="E41" i="121" s="1"/>
  <c r="D39" i="121"/>
  <c r="C39" i="121"/>
  <c r="I19" i="121"/>
  <c r="G19" i="121"/>
  <c r="D19" i="121"/>
  <c r="I18" i="121"/>
  <c r="F18" i="121"/>
  <c r="D18" i="121"/>
  <c r="B18" i="121"/>
  <c r="J15" i="121"/>
  <c r="G15" i="121"/>
  <c r="C66" i="121" s="1"/>
  <c r="C15" i="121"/>
  <c r="I14" i="121"/>
  <c r="G14" i="121"/>
  <c r="C14" i="121"/>
  <c r="C64" i="121" s="1"/>
  <c r="C13" i="121"/>
  <c r="C12" i="121"/>
  <c r="C60" i="121" s="1"/>
  <c r="H11" i="121"/>
  <c r="C63" i="121" s="1"/>
  <c r="C11" i="121"/>
  <c r="B72" i="121" s="1"/>
  <c r="H10" i="121"/>
  <c r="C10" i="121"/>
  <c r="A72" i="121" s="1"/>
  <c r="H9" i="121"/>
  <c r="C86" i="103" s="1"/>
  <c r="D9" i="121"/>
  <c r="B9" i="121"/>
  <c r="I8" i="121"/>
  <c r="B86" i="103" s="1"/>
  <c r="G8" i="121"/>
  <c r="D8" i="121"/>
  <c r="B8" i="121"/>
  <c r="I7" i="121"/>
  <c r="G7" i="121"/>
  <c r="D7" i="121"/>
  <c r="B7" i="121"/>
  <c r="H4" i="121"/>
  <c r="G4" i="121"/>
  <c r="F4" i="121"/>
  <c r="E4" i="121"/>
  <c r="D4" i="121"/>
  <c r="C4" i="121"/>
  <c r="B4" i="121"/>
  <c r="A4" i="121"/>
  <c r="D49" i="120"/>
  <c r="D48" i="120"/>
  <c r="H85" i="103" s="1"/>
  <c r="D47" i="120"/>
  <c r="G85" i="103" s="1"/>
  <c r="H40" i="120"/>
  <c r="G40" i="120"/>
  <c r="G41" i="120" s="1"/>
  <c r="F40" i="120"/>
  <c r="E40" i="120"/>
  <c r="D40" i="120"/>
  <c r="C40" i="120"/>
  <c r="C41" i="120" s="1"/>
  <c r="H39" i="120"/>
  <c r="G39" i="120"/>
  <c r="F39" i="120"/>
  <c r="E39" i="120"/>
  <c r="E41" i="120" s="1"/>
  <c r="D39" i="120"/>
  <c r="C39" i="120"/>
  <c r="I19" i="120"/>
  <c r="G19" i="120"/>
  <c r="D19" i="120"/>
  <c r="I18" i="120"/>
  <c r="F18" i="120"/>
  <c r="D18" i="120"/>
  <c r="B18" i="120"/>
  <c r="J15" i="120"/>
  <c r="G15" i="120"/>
  <c r="C66" i="120" s="1"/>
  <c r="C15" i="120"/>
  <c r="I14" i="120"/>
  <c r="G14" i="120"/>
  <c r="C14" i="120"/>
  <c r="C64" i="120" s="1"/>
  <c r="C13" i="120"/>
  <c r="C12" i="120"/>
  <c r="C60" i="120" s="1"/>
  <c r="H11" i="120"/>
  <c r="C63" i="120" s="1"/>
  <c r="C11" i="120"/>
  <c r="B72" i="120" s="1"/>
  <c r="H10" i="120"/>
  <c r="C10" i="120"/>
  <c r="A72" i="120" s="1"/>
  <c r="H9" i="120"/>
  <c r="C85" i="103" s="1"/>
  <c r="D9" i="120"/>
  <c r="B9" i="120"/>
  <c r="I8" i="120"/>
  <c r="B85" i="103" s="1"/>
  <c r="G8" i="120"/>
  <c r="D8" i="120"/>
  <c r="B8" i="120"/>
  <c r="I7" i="120"/>
  <c r="G7" i="120"/>
  <c r="D7" i="120"/>
  <c r="B7" i="120"/>
  <c r="H4" i="120"/>
  <c r="G4" i="120"/>
  <c r="F4" i="120"/>
  <c r="E4" i="120"/>
  <c r="D4" i="120"/>
  <c r="C4" i="120"/>
  <c r="B4" i="120"/>
  <c r="A4" i="120"/>
  <c r="D49" i="119"/>
  <c r="D48" i="119"/>
  <c r="D47" i="119"/>
  <c r="H40" i="119"/>
  <c r="G40" i="119"/>
  <c r="F40" i="119"/>
  <c r="E40" i="119"/>
  <c r="D40" i="119"/>
  <c r="C40" i="119"/>
  <c r="H39" i="119"/>
  <c r="G39" i="119"/>
  <c r="F39" i="119"/>
  <c r="E39" i="119"/>
  <c r="D39" i="119"/>
  <c r="C39" i="119"/>
  <c r="I19" i="119"/>
  <c r="G19" i="119"/>
  <c r="D19" i="119"/>
  <c r="I18" i="119"/>
  <c r="F18" i="119"/>
  <c r="D18" i="119"/>
  <c r="B18" i="119"/>
  <c r="J15" i="119"/>
  <c r="G15" i="119"/>
  <c r="C66" i="119" s="1"/>
  <c r="C15" i="119"/>
  <c r="I14" i="119"/>
  <c r="G14" i="119"/>
  <c r="C14" i="119"/>
  <c r="C64" i="119" s="1"/>
  <c r="C13" i="119"/>
  <c r="C12" i="119"/>
  <c r="C60" i="119" s="1"/>
  <c r="H11" i="119"/>
  <c r="C63" i="119" s="1"/>
  <c r="C11" i="119"/>
  <c r="B72" i="119" s="1"/>
  <c r="H10" i="119"/>
  <c r="C10" i="119"/>
  <c r="A72" i="119" s="1"/>
  <c r="H9" i="119"/>
  <c r="C84" i="103" s="1"/>
  <c r="D9" i="119"/>
  <c r="B9" i="119"/>
  <c r="I8" i="119"/>
  <c r="B84" i="103" s="1"/>
  <c r="G8" i="119"/>
  <c r="D8" i="119"/>
  <c r="B8" i="119"/>
  <c r="I7" i="119"/>
  <c r="G7" i="119"/>
  <c r="D7" i="119"/>
  <c r="B7" i="119"/>
  <c r="H4" i="119"/>
  <c r="G4" i="119"/>
  <c r="F4" i="119"/>
  <c r="E4" i="119"/>
  <c r="D4" i="119"/>
  <c r="C4" i="119"/>
  <c r="B4" i="119"/>
  <c r="A4" i="119"/>
  <c r="D49" i="118"/>
  <c r="D48" i="118"/>
  <c r="D47" i="118"/>
  <c r="H40" i="118"/>
  <c r="H41" i="118" s="1"/>
  <c r="G40" i="118"/>
  <c r="G41" i="118" s="1"/>
  <c r="F40" i="118"/>
  <c r="E40" i="118"/>
  <c r="D40" i="118"/>
  <c r="D41" i="118" s="1"/>
  <c r="C40" i="118"/>
  <c r="H39" i="118"/>
  <c r="G39" i="118"/>
  <c r="F39" i="118"/>
  <c r="F41" i="118" s="1"/>
  <c r="E39" i="118"/>
  <c r="E41" i="118" s="1"/>
  <c r="D39" i="118"/>
  <c r="C39" i="118"/>
  <c r="I19" i="118"/>
  <c r="G19" i="118"/>
  <c r="D19" i="118"/>
  <c r="I18" i="118"/>
  <c r="F18" i="118"/>
  <c r="D18" i="118"/>
  <c r="B18" i="118"/>
  <c r="J15" i="118"/>
  <c r="G15" i="118"/>
  <c r="C66" i="118" s="1"/>
  <c r="C15" i="118"/>
  <c r="I14" i="118"/>
  <c r="G14" i="118"/>
  <c r="C14" i="118"/>
  <c r="C64" i="118" s="1"/>
  <c r="C13" i="118"/>
  <c r="C12" i="118"/>
  <c r="C60" i="118" s="1"/>
  <c r="H11" i="118"/>
  <c r="C63" i="118" s="1"/>
  <c r="C11" i="118"/>
  <c r="B72" i="118" s="1"/>
  <c r="H10" i="118"/>
  <c r="C10" i="118"/>
  <c r="A72" i="118" s="1"/>
  <c r="H9" i="118"/>
  <c r="C83" i="103" s="1"/>
  <c r="D9" i="118"/>
  <c r="B9" i="118"/>
  <c r="I8" i="118"/>
  <c r="B83" i="103" s="1"/>
  <c r="G8" i="118"/>
  <c r="D8" i="118"/>
  <c r="B8" i="118"/>
  <c r="I7" i="118"/>
  <c r="G7" i="118"/>
  <c r="D7" i="118"/>
  <c r="B7" i="118"/>
  <c r="H4" i="118"/>
  <c r="G4" i="118"/>
  <c r="F4" i="118"/>
  <c r="E4" i="118"/>
  <c r="D4" i="118"/>
  <c r="C4" i="118"/>
  <c r="B4" i="118"/>
  <c r="A4" i="118"/>
  <c r="D49" i="117"/>
  <c r="D48" i="117"/>
  <c r="D47" i="117"/>
  <c r="H40" i="117"/>
  <c r="H41" i="117" s="1"/>
  <c r="G40" i="117"/>
  <c r="G41" i="117" s="1"/>
  <c r="F40" i="117"/>
  <c r="F41" i="117" s="1"/>
  <c r="E40" i="117"/>
  <c r="D40" i="117"/>
  <c r="D41" i="117" s="1"/>
  <c r="C40" i="117"/>
  <c r="H39" i="117"/>
  <c r="G39" i="117"/>
  <c r="F39" i="117"/>
  <c r="E39" i="117"/>
  <c r="E41" i="117" s="1"/>
  <c r="D39" i="117"/>
  <c r="C39" i="117"/>
  <c r="I19" i="117"/>
  <c r="G19" i="117"/>
  <c r="D19" i="117"/>
  <c r="I18" i="117"/>
  <c r="F18" i="117"/>
  <c r="D18" i="117"/>
  <c r="B18" i="117"/>
  <c r="J15" i="117"/>
  <c r="G15" i="117"/>
  <c r="C66" i="117" s="1"/>
  <c r="C15" i="117"/>
  <c r="I14" i="117"/>
  <c r="G14" i="117"/>
  <c r="C14" i="117"/>
  <c r="C64" i="117" s="1"/>
  <c r="C13" i="117"/>
  <c r="C12" i="117"/>
  <c r="C60" i="117" s="1"/>
  <c r="H11" i="117"/>
  <c r="C63" i="117" s="1"/>
  <c r="C11" i="117"/>
  <c r="B72" i="117" s="1"/>
  <c r="H10" i="117"/>
  <c r="C10" i="117"/>
  <c r="A72" i="117" s="1"/>
  <c r="H9" i="117"/>
  <c r="C82" i="103" s="1"/>
  <c r="D9" i="117"/>
  <c r="B9" i="117"/>
  <c r="I8" i="117"/>
  <c r="B82" i="103" s="1"/>
  <c r="G8" i="117"/>
  <c r="D8" i="117"/>
  <c r="B8" i="117"/>
  <c r="I7" i="117"/>
  <c r="G7" i="117"/>
  <c r="D7" i="117"/>
  <c r="B7" i="117"/>
  <c r="H4" i="117"/>
  <c r="G4" i="117"/>
  <c r="F4" i="117"/>
  <c r="E4" i="117"/>
  <c r="D4" i="117"/>
  <c r="C4" i="117"/>
  <c r="B4" i="117"/>
  <c r="A4" i="117"/>
  <c r="D49" i="116"/>
  <c r="H47" i="116" s="1"/>
  <c r="D48" i="116"/>
  <c r="D47" i="116"/>
  <c r="H40" i="116"/>
  <c r="H41" i="116" s="1"/>
  <c r="G40" i="116"/>
  <c r="G41" i="116" s="1"/>
  <c r="F40" i="116"/>
  <c r="F41" i="116" s="1"/>
  <c r="E40" i="116"/>
  <c r="D40" i="116"/>
  <c r="D41" i="116" s="1"/>
  <c r="C40" i="116"/>
  <c r="C41" i="116" s="1"/>
  <c r="H39" i="116"/>
  <c r="G39" i="116"/>
  <c r="F39" i="116"/>
  <c r="E39" i="116"/>
  <c r="E41" i="116" s="1"/>
  <c r="D39" i="116"/>
  <c r="C39" i="116"/>
  <c r="I19" i="116"/>
  <c r="G19" i="116"/>
  <c r="D19" i="116"/>
  <c r="I18" i="116"/>
  <c r="F18" i="116"/>
  <c r="D18" i="116"/>
  <c r="B18" i="116"/>
  <c r="J15" i="116"/>
  <c r="G15" i="116"/>
  <c r="C66" i="116" s="1"/>
  <c r="C15" i="116"/>
  <c r="I14" i="116"/>
  <c r="G14" i="116"/>
  <c r="C14" i="116"/>
  <c r="C64" i="116" s="1"/>
  <c r="C13" i="116"/>
  <c r="C12" i="116"/>
  <c r="C60" i="116" s="1"/>
  <c r="H11" i="116"/>
  <c r="C63" i="116" s="1"/>
  <c r="C11" i="116"/>
  <c r="B72" i="116" s="1"/>
  <c r="H10" i="116"/>
  <c r="C10" i="116"/>
  <c r="A72" i="116" s="1"/>
  <c r="H9" i="116"/>
  <c r="C81" i="103" s="1"/>
  <c r="D9" i="116"/>
  <c r="B9" i="116"/>
  <c r="I8" i="116"/>
  <c r="B81" i="103" s="1"/>
  <c r="G8" i="116"/>
  <c r="D8" i="116"/>
  <c r="B8" i="116"/>
  <c r="I7" i="116"/>
  <c r="G7" i="116"/>
  <c r="D7" i="116"/>
  <c r="B7" i="116"/>
  <c r="H4" i="116"/>
  <c r="G4" i="116"/>
  <c r="F4" i="116"/>
  <c r="E4" i="116"/>
  <c r="D4" i="116"/>
  <c r="C4" i="116"/>
  <c r="B4" i="116"/>
  <c r="A4" i="116"/>
  <c r="D49" i="115"/>
  <c r="D48" i="115"/>
  <c r="D47" i="115"/>
  <c r="H40" i="115"/>
  <c r="H41" i="115" s="1"/>
  <c r="G40" i="115"/>
  <c r="G41" i="115" s="1"/>
  <c r="F40" i="115"/>
  <c r="F41" i="115" s="1"/>
  <c r="E40" i="115"/>
  <c r="D40" i="115"/>
  <c r="D41" i="115" s="1"/>
  <c r="C40" i="115"/>
  <c r="C41" i="115" s="1"/>
  <c r="H39" i="115"/>
  <c r="G39" i="115"/>
  <c r="F39" i="115"/>
  <c r="E39" i="115"/>
  <c r="E41" i="115" s="1"/>
  <c r="D39" i="115"/>
  <c r="C39" i="115"/>
  <c r="I19" i="115"/>
  <c r="G19" i="115"/>
  <c r="D19" i="115"/>
  <c r="I18" i="115"/>
  <c r="F18" i="115"/>
  <c r="D18" i="115"/>
  <c r="B18" i="115"/>
  <c r="J15" i="115"/>
  <c r="G15" i="115"/>
  <c r="C66" i="115" s="1"/>
  <c r="C15" i="115"/>
  <c r="I14" i="115"/>
  <c r="G14" i="115"/>
  <c r="C14" i="115"/>
  <c r="C64" i="115" s="1"/>
  <c r="C13" i="115"/>
  <c r="C12" i="115"/>
  <c r="C60" i="115" s="1"/>
  <c r="H11" i="115"/>
  <c r="C63" i="115" s="1"/>
  <c r="C11" i="115"/>
  <c r="B72" i="115" s="1"/>
  <c r="H10" i="115"/>
  <c r="C10" i="115"/>
  <c r="A72" i="115" s="1"/>
  <c r="H9" i="115"/>
  <c r="C80" i="103" s="1"/>
  <c r="D9" i="115"/>
  <c r="B9" i="115"/>
  <c r="I8" i="115"/>
  <c r="B80" i="103" s="1"/>
  <c r="G8" i="115"/>
  <c r="D8" i="115"/>
  <c r="B8" i="115"/>
  <c r="I7" i="115"/>
  <c r="G7" i="115"/>
  <c r="D7" i="115"/>
  <c r="B7" i="115"/>
  <c r="H4" i="115"/>
  <c r="G4" i="115"/>
  <c r="F4" i="115"/>
  <c r="E4" i="115"/>
  <c r="D4" i="115"/>
  <c r="C4" i="115"/>
  <c r="B4" i="115"/>
  <c r="A4" i="115"/>
  <c r="D49" i="114"/>
  <c r="D48" i="114"/>
  <c r="D47" i="114"/>
  <c r="H40" i="114"/>
  <c r="H41" i="114" s="1"/>
  <c r="G40" i="114"/>
  <c r="G41" i="114" s="1"/>
  <c r="F40" i="114"/>
  <c r="F41" i="114" s="1"/>
  <c r="E40" i="114"/>
  <c r="D40" i="114"/>
  <c r="D41" i="114" s="1"/>
  <c r="C40" i="114"/>
  <c r="C41" i="114" s="1"/>
  <c r="H39" i="114"/>
  <c r="G39" i="114"/>
  <c r="F39" i="114"/>
  <c r="E39" i="114"/>
  <c r="E41" i="114" s="1"/>
  <c r="D39" i="114"/>
  <c r="C39" i="114"/>
  <c r="I19" i="114"/>
  <c r="G19" i="114"/>
  <c r="D19" i="114"/>
  <c r="I18" i="114"/>
  <c r="F18" i="114"/>
  <c r="D18" i="114"/>
  <c r="B18" i="114"/>
  <c r="J15" i="114"/>
  <c r="G15" i="114"/>
  <c r="C66" i="114" s="1"/>
  <c r="C15" i="114"/>
  <c r="I14" i="114"/>
  <c r="G14" i="114"/>
  <c r="C14" i="114"/>
  <c r="C64" i="114" s="1"/>
  <c r="C13" i="114"/>
  <c r="C12" i="114"/>
  <c r="C60" i="114" s="1"/>
  <c r="H11" i="114"/>
  <c r="C63" i="114" s="1"/>
  <c r="C11" i="114"/>
  <c r="B72" i="114" s="1"/>
  <c r="H10" i="114"/>
  <c r="C10" i="114"/>
  <c r="A72" i="114" s="1"/>
  <c r="H9" i="114"/>
  <c r="C79" i="103" s="1"/>
  <c r="D9" i="114"/>
  <c r="B9" i="114"/>
  <c r="I8" i="114"/>
  <c r="B79" i="103" s="1"/>
  <c r="G8" i="114"/>
  <c r="D8" i="114"/>
  <c r="B8" i="114"/>
  <c r="I7" i="114"/>
  <c r="G7" i="114"/>
  <c r="D7" i="114"/>
  <c r="B7" i="114"/>
  <c r="H4" i="114"/>
  <c r="G4" i="114"/>
  <c r="F4" i="114"/>
  <c r="E4" i="114"/>
  <c r="D4" i="114"/>
  <c r="C4" i="114"/>
  <c r="B4" i="114"/>
  <c r="A4" i="114"/>
  <c r="D49" i="113"/>
  <c r="D48" i="113"/>
  <c r="D47" i="113"/>
  <c r="H40" i="113"/>
  <c r="H41" i="113" s="1"/>
  <c r="G40" i="113"/>
  <c r="G41" i="113" s="1"/>
  <c r="F40" i="113"/>
  <c r="F41" i="113" s="1"/>
  <c r="E40" i="113"/>
  <c r="D40" i="113"/>
  <c r="D41" i="113" s="1"/>
  <c r="C40" i="113"/>
  <c r="C41" i="113" s="1"/>
  <c r="H39" i="113"/>
  <c r="G39" i="113"/>
  <c r="F39" i="113"/>
  <c r="E39" i="113"/>
  <c r="E41" i="113" s="1"/>
  <c r="D39" i="113"/>
  <c r="C39" i="113"/>
  <c r="I19" i="113"/>
  <c r="G19" i="113"/>
  <c r="D19" i="113"/>
  <c r="I18" i="113"/>
  <c r="F18" i="113"/>
  <c r="D18" i="113"/>
  <c r="B18" i="113"/>
  <c r="J15" i="113"/>
  <c r="G15" i="113"/>
  <c r="C66" i="113" s="1"/>
  <c r="C15" i="113"/>
  <c r="I14" i="113"/>
  <c r="G14" i="113"/>
  <c r="C14" i="113"/>
  <c r="C64" i="113" s="1"/>
  <c r="C13" i="113"/>
  <c r="C12" i="113"/>
  <c r="C60" i="113" s="1"/>
  <c r="H11" i="113"/>
  <c r="C63" i="113" s="1"/>
  <c r="C11" i="113"/>
  <c r="B72" i="113" s="1"/>
  <c r="H10" i="113"/>
  <c r="C10" i="113"/>
  <c r="A72" i="113" s="1"/>
  <c r="H9" i="113"/>
  <c r="C78" i="103" s="1"/>
  <c r="D9" i="113"/>
  <c r="B9" i="113"/>
  <c r="I8" i="113"/>
  <c r="B78" i="103" s="1"/>
  <c r="G8" i="113"/>
  <c r="D8" i="113"/>
  <c r="B8" i="113"/>
  <c r="I7" i="113"/>
  <c r="G7" i="113"/>
  <c r="D7" i="113"/>
  <c r="B7" i="113"/>
  <c r="H4" i="113"/>
  <c r="G4" i="113"/>
  <c r="F4" i="113"/>
  <c r="E4" i="113"/>
  <c r="D4" i="113"/>
  <c r="C4" i="113"/>
  <c r="B4" i="113"/>
  <c r="A4" i="113"/>
  <c r="D49" i="112"/>
  <c r="D48" i="112"/>
  <c r="D47" i="112"/>
  <c r="H40" i="112"/>
  <c r="H41" i="112" s="1"/>
  <c r="G40" i="112"/>
  <c r="G41" i="112" s="1"/>
  <c r="F40" i="112"/>
  <c r="E40" i="112"/>
  <c r="D40" i="112"/>
  <c r="D41" i="112" s="1"/>
  <c r="C40" i="112"/>
  <c r="C41" i="112" s="1"/>
  <c r="H39" i="112"/>
  <c r="G39" i="112"/>
  <c r="F39" i="112"/>
  <c r="F41" i="112" s="1"/>
  <c r="E39" i="112"/>
  <c r="E41" i="112" s="1"/>
  <c r="D39" i="112"/>
  <c r="C39" i="112"/>
  <c r="I19" i="112"/>
  <c r="G19" i="112"/>
  <c r="D19" i="112"/>
  <c r="I18" i="112"/>
  <c r="F18" i="112"/>
  <c r="D18" i="112"/>
  <c r="B18" i="112"/>
  <c r="J15" i="112"/>
  <c r="G15" i="112"/>
  <c r="C66" i="112" s="1"/>
  <c r="C15" i="112"/>
  <c r="I14" i="112"/>
  <c r="G14" i="112"/>
  <c r="C14" i="112"/>
  <c r="C64" i="112" s="1"/>
  <c r="C13" i="112"/>
  <c r="C12" i="112"/>
  <c r="C60" i="112" s="1"/>
  <c r="H11" i="112"/>
  <c r="C63" i="112" s="1"/>
  <c r="C11" i="112"/>
  <c r="B72" i="112" s="1"/>
  <c r="H10" i="112"/>
  <c r="C10" i="112"/>
  <c r="A72" i="112" s="1"/>
  <c r="H9" i="112"/>
  <c r="C77" i="103" s="1"/>
  <c r="D9" i="112"/>
  <c r="B9" i="112"/>
  <c r="I8" i="112"/>
  <c r="B77" i="103" s="1"/>
  <c r="G8" i="112"/>
  <c r="D8" i="112"/>
  <c r="B8" i="112"/>
  <c r="I7" i="112"/>
  <c r="G7" i="112"/>
  <c r="D7" i="112"/>
  <c r="B7" i="112"/>
  <c r="H4" i="112"/>
  <c r="G4" i="112"/>
  <c r="F4" i="112"/>
  <c r="E4" i="112"/>
  <c r="D4" i="112"/>
  <c r="C4" i="112"/>
  <c r="B4" i="112"/>
  <c r="A4" i="112"/>
  <c r="D49" i="111"/>
  <c r="D48" i="111"/>
  <c r="D47" i="111"/>
  <c r="H40" i="111"/>
  <c r="H41" i="111" s="1"/>
  <c r="G40" i="111"/>
  <c r="G41" i="111" s="1"/>
  <c r="F40" i="111"/>
  <c r="E40" i="111"/>
  <c r="D40" i="111"/>
  <c r="D41" i="111" s="1"/>
  <c r="C40" i="111"/>
  <c r="C41" i="111" s="1"/>
  <c r="H39" i="111"/>
  <c r="G39" i="111"/>
  <c r="F39" i="111"/>
  <c r="F41" i="111" s="1"/>
  <c r="E39" i="111"/>
  <c r="E41" i="111" s="1"/>
  <c r="D39" i="111"/>
  <c r="C39" i="111"/>
  <c r="I19" i="111"/>
  <c r="G19" i="111"/>
  <c r="D19" i="111"/>
  <c r="I18" i="111"/>
  <c r="F18" i="111"/>
  <c r="D18" i="111"/>
  <c r="B18" i="111"/>
  <c r="J15" i="111"/>
  <c r="G15" i="111"/>
  <c r="C66" i="111" s="1"/>
  <c r="C15" i="111"/>
  <c r="I14" i="111"/>
  <c r="G14" i="111"/>
  <c r="C14" i="111"/>
  <c r="C64" i="111" s="1"/>
  <c r="C13" i="111"/>
  <c r="C12" i="111"/>
  <c r="C59" i="111" s="1"/>
  <c r="H11" i="111"/>
  <c r="C63" i="111" s="1"/>
  <c r="C11" i="111"/>
  <c r="B72" i="111" s="1"/>
  <c r="H10" i="111"/>
  <c r="C10" i="111"/>
  <c r="A72" i="111" s="1"/>
  <c r="H9" i="111"/>
  <c r="C76" i="103" s="1"/>
  <c r="D9" i="111"/>
  <c r="B9" i="111"/>
  <c r="I8" i="111"/>
  <c r="B76" i="103" s="1"/>
  <c r="G8" i="111"/>
  <c r="D8" i="111"/>
  <c r="B8" i="111"/>
  <c r="I7" i="111"/>
  <c r="G7" i="111"/>
  <c r="D7" i="111"/>
  <c r="B7" i="111"/>
  <c r="H4" i="111"/>
  <c r="G4" i="111"/>
  <c r="F4" i="111"/>
  <c r="E4" i="111"/>
  <c r="D4" i="111"/>
  <c r="C4" i="111"/>
  <c r="B4" i="111"/>
  <c r="A4" i="111"/>
  <c r="D49" i="110"/>
  <c r="D48" i="110"/>
  <c r="D47" i="110"/>
  <c r="H40" i="110"/>
  <c r="H41" i="110" s="1"/>
  <c r="G40" i="110"/>
  <c r="G41" i="110" s="1"/>
  <c r="F40" i="110"/>
  <c r="F41" i="110" s="1"/>
  <c r="E40" i="110"/>
  <c r="D40" i="110"/>
  <c r="D41" i="110" s="1"/>
  <c r="C40" i="110"/>
  <c r="C41" i="110" s="1"/>
  <c r="H39" i="110"/>
  <c r="G39" i="110"/>
  <c r="F39" i="110"/>
  <c r="E39" i="110"/>
  <c r="E41" i="110" s="1"/>
  <c r="D39" i="110"/>
  <c r="C39" i="110"/>
  <c r="I19" i="110"/>
  <c r="G19" i="110"/>
  <c r="D19" i="110"/>
  <c r="I18" i="110"/>
  <c r="F18" i="110"/>
  <c r="D18" i="110"/>
  <c r="B18" i="110"/>
  <c r="J15" i="110"/>
  <c r="G15" i="110"/>
  <c r="C66" i="110" s="1"/>
  <c r="C15" i="110"/>
  <c r="I14" i="110"/>
  <c r="G14" i="110"/>
  <c r="C14" i="110"/>
  <c r="C64" i="110" s="1"/>
  <c r="C13" i="110"/>
  <c r="C12" i="110"/>
  <c r="C60" i="110" s="1"/>
  <c r="H11" i="110"/>
  <c r="C63" i="110" s="1"/>
  <c r="C11" i="110"/>
  <c r="B72" i="110" s="1"/>
  <c r="H10" i="110"/>
  <c r="C10" i="110"/>
  <c r="A72" i="110" s="1"/>
  <c r="H9" i="110"/>
  <c r="C75" i="103" s="1"/>
  <c r="D9" i="110"/>
  <c r="B9" i="110"/>
  <c r="I8" i="110"/>
  <c r="B75" i="103" s="1"/>
  <c r="G8" i="110"/>
  <c r="D8" i="110"/>
  <c r="B8" i="110"/>
  <c r="I7" i="110"/>
  <c r="G7" i="110"/>
  <c r="D7" i="110"/>
  <c r="B7" i="110"/>
  <c r="H4" i="110"/>
  <c r="G4" i="110"/>
  <c r="F4" i="110"/>
  <c r="E4" i="110"/>
  <c r="D4" i="110"/>
  <c r="C4" i="110"/>
  <c r="B4" i="110"/>
  <c r="A4" i="110"/>
  <c r="D49" i="109"/>
  <c r="D48" i="109"/>
  <c r="D47" i="109"/>
  <c r="H40" i="109"/>
  <c r="G40" i="109"/>
  <c r="F40" i="109"/>
  <c r="F41" i="109" s="1"/>
  <c r="E40" i="109"/>
  <c r="E41" i="109" s="1"/>
  <c r="D40" i="109"/>
  <c r="C40" i="109"/>
  <c r="H39" i="109"/>
  <c r="H41" i="109" s="1"/>
  <c r="G39" i="109"/>
  <c r="G41" i="109" s="1"/>
  <c r="F39" i="109"/>
  <c r="E39" i="109"/>
  <c r="D39" i="109"/>
  <c r="D41" i="109" s="1"/>
  <c r="C39" i="109"/>
  <c r="C41" i="109" s="1"/>
  <c r="I19" i="109"/>
  <c r="G19" i="109"/>
  <c r="D19" i="109"/>
  <c r="I18" i="109"/>
  <c r="F18" i="109"/>
  <c r="D18" i="109"/>
  <c r="B18" i="109"/>
  <c r="J15" i="109"/>
  <c r="G15" i="109"/>
  <c r="C66" i="109" s="1"/>
  <c r="C15" i="109"/>
  <c r="I14" i="109"/>
  <c r="G14" i="109"/>
  <c r="C14" i="109"/>
  <c r="C64" i="109" s="1"/>
  <c r="C13" i="109"/>
  <c r="C12" i="109"/>
  <c r="C60" i="109" s="1"/>
  <c r="H11" i="109"/>
  <c r="C63" i="109" s="1"/>
  <c r="C11" i="109"/>
  <c r="B72" i="109" s="1"/>
  <c r="H10" i="109"/>
  <c r="C10" i="109"/>
  <c r="A72" i="109" s="1"/>
  <c r="H9" i="109"/>
  <c r="C74" i="103" s="1"/>
  <c r="D9" i="109"/>
  <c r="B9" i="109"/>
  <c r="I8" i="109"/>
  <c r="B74" i="103" s="1"/>
  <c r="G8" i="109"/>
  <c r="D8" i="109"/>
  <c r="B8" i="109"/>
  <c r="I7" i="109"/>
  <c r="G7" i="109"/>
  <c r="D7" i="109"/>
  <c r="B7" i="109"/>
  <c r="H4" i="109"/>
  <c r="G4" i="109"/>
  <c r="F4" i="109"/>
  <c r="E4" i="109"/>
  <c r="D4" i="109"/>
  <c r="C4" i="109"/>
  <c r="B4" i="109"/>
  <c r="A4" i="109"/>
  <c r="C59" i="119" l="1"/>
  <c r="C61" i="119" s="1"/>
  <c r="C59" i="118"/>
  <c r="C59" i="117"/>
  <c r="C61" i="117" s="1"/>
  <c r="C59" i="116"/>
  <c r="C61" i="116" s="1"/>
  <c r="C59" i="113"/>
  <c r="C61" i="113" s="1"/>
  <c r="C59" i="112"/>
  <c r="C41" i="118"/>
  <c r="C41" i="117"/>
  <c r="C43" i="117" s="1"/>
  <c r="C58" i="117" s="1"/>
  <c r="H65" i="117" s="1"/>
  <c r="H66" i="117" s="1"/>
  <c r="H72" i="117" s="1"/>
  <c r="D41" i="124"/>
  <c r="F41" i="124"/>
  <c r="C41" i="122"/>
  <c r="C41" i="121"/>
  <c r="C43" i="121" s="1"/>
  <c r="C58" i="121" s="1"/>
  <c r="H65" i="121" s="1"/>
  <c r="H66" i="121" s="1"/>
  <c r="H72" i="121" s="1"/>
  <c r="E41" i="119"/>
  <c r="F41" i="119"/>
  <c r="G41" i="119"/>
  <c r="D41" i="119"/>
  <c r="H41" i="119"/>
  <c r="C41" i="119"/>
  <c r="C43" i="119" s="1"/>
  <c r="C58" i="119" s="1"/>
  <c r="H65" i="119" s="1"/>
  <c r="H66" i="119" s="1"/>
  <c r="H72" i="119" s="1"/>
  <c r="D41" i="120"/>
  <c r="H41" i="120"/>
  <c r="F41" i="120"/>
  <c r="D53" i="124"/>
  <c r="C59" i="124"/>
  <c r="C61" i="124" s="1"/>
  <c r="D53" i="122"/>
  <c r="C59" i="122"/>
  <c r="C61" i="122" s="1"/>
  <c r="H47" i="121"/>
  <c r="H48" i="121" s="1"/>
  <c r="C62" i="121" s="1"/>
  <c r="C65" i="121" s="1"/>
  <c r="I86" i="103"/>
  <c r="H47" i="120"/>
  <c r="F53" i="120" s="1"/>
  <c r="I85" i="103"/>
  <c r="D53" i="120"/>
  <c r="C59" i="120"/>
  <c r="C61" i="120" s="1"/>
  <c r="H47" i="119"/>
  <c r="F53" i="119" s="1"/>
  <c r="I84" i="103"/>
  <c r="D53" i="119"/>
  <c r="H47" i="118"/>
  <c r="H48" i="118" s="1"/>
  <c r="C62" i="118" s="1"/>
  <c r="C65" i="118" s="1"/>
  <c r="I83" i="103"/>
  <c r="C61" i="118"/>
  <c r="D53" i="118"/>
  <c r="H47" i="117"/>
  <c r="H48" i="117" s="1"/>
  <c r="C62" i="117" s="1"/>
  <c r="C65" i="117" s="1"/>
  <c r="I82" i="103"/>
  <c r="D53" i="117"/>
  <c r="D53" i="116"/>
  <c r="H47" i="115"/>
  <c r="F53" i="115" s="1"/>
  <c r="I80" i="103"/>
  <c r="D53" i="115"/>
  <c r="C59" i="115"/>
  <c r="C61" i="115" s="1"/>
  <c r="H47" i="114"/>
  <c r="F53" i="114" s="1"/>
  <c r="I79" i="103"/>
  <c r="D53" i="114"/>
  <c r="C59" i="114"/>
  <c r="C61" i="114" s="1"/>
  <c r="H47" i="113"/>
  <c r="F53" i="113" s="1"/>
  <c r="I78" i="103"/>
  <c r="D53" i="113"/>
  <c r="H47" i="112"/>
  <c r="H48" i="112" s="1"/>
  <c r="C62" i="112" s="1"/>
  <c r="C65" i="112" s="1"/>
  <c r="I77" i="103"/>
  <c r="C61" i="112"/>
  <c r="D53" i="112"/>
  <c r="H47" i="111"/>
  <c r="H48" i="111" s="1"/>
  <c r="C62" i="111" s="1"/>
  <c r="C65" i="111" s="1"/>
  <c r="I76" i="103"/>
  <c r="C60" i="111"/>
  <c r="C61" i="111" s="1"/>
  <c r="D53" i="111"/>
  <c r="H47" i="110"/>
  <c r="H48" i="110" s="1"/>
  <c r="C62" i="110" s="1"/>
  <c r="C65" i="110" s="1"/>
  <c r="I75" i="103"/>
  <c r="C59" i="110"/>
  <c r="C61" i="110" s="1"/>
  <c r="H47" i="109"/>
  <c r="F53" i="109" s="1"/>
  <c r="I74" i="103"/>
  <c r="H47" i="123"/>
  <c r="F53" i="123" s="1"/>
  <c r="I73" i="103"/>
  <c r="D53" i="123"/>
  <c r="C59" i="123"/>
  <c r="C61" i="123" s="1"/>
  <c r="H53" i="126"/>
  <c r="C72" i="126" s="1"/>
  <c r="D72" i="126" s="1"/>
  <c r="E72" i="126" s="1"/>
  <c r="D90" i="103" s="1"/>
  <c r="J90" i="103" s="1"/>
  <c r="C43" i="124"/>
  <c r="C58" i="124" s="1"/>
  <c r="H65" i="124" s="1"/>
  <c r="H66" i="124" s="1"/>
  <c r="H72" i="124" s="1"/>
  <c r="C42" i="124"/>
  <c r="B53" i="124" s="1"/>
  <c r="F53" i="124"/>
  <c r="H48" i="124"/>
  <c r="C62" i="124" s="1"/>
  <c r="C65" i="124" s="1"/>
  <c r="C43" i="123"/>
  <c r="C58" i="123" s="1"/>
  <c r="H65" i="123" s="1"/>
  <c r="H66" i="123" s="1"/>
  <c r="H72" i="123" s="1"/>
  <c r="C42" i="123"/>
  <c r="B53" i="123" s="1"/>
  <c r="H48" i="123"/>
  <c r="C62" i="123" s="1"/>
  <c r="C65" i="123" s="1"/>
  <c r="C43" i="122"/>
  <c r="C58" i="122" s="1"/>
  <c r="H65" i="122" s="1"/>
  <c r="H66" i="122" s="1"/>
  <c r="H72" i="122" s="1"/>
  <c r="C42" i="122"/>
  <c r="B53" i="122" s="1"/>
  <c r="F53" i="122"/>
  <c r="H48" i="122"/>
  <c r="C62" i="122" s="1"/>
  <c r="C65" i="122" s="1"/>
  <c r="F53" i="121"/>
  <c r="C42" i="121"/>
  <c r="B53" i="121" s="1"/>
  <c r="D53" i="121"/>
  <c r="C59" i="121"/>
  <c r="C61" i="121" s="1"/>
  <c r="C42" i="120"/>
  <c r="B53" i="120" s="1"/>
  <c r="C42" i="118"/>
  <c r="B53" i="118" s="1"/>
  <c r="C43" i="118"/>
  <c r="C58" i="118" s="1"/>
  <c r="H65" i="118" s="1"/>
  <c r="H66" i="118" s="1"/>
  <c r="H72" i="118" s="1"/>
  <c r="C42" i="116"/>
  <c r="B53" i="116" s="1"/>
  <c r="C43" i="116"/>
  <c r="C58" i="116" s="1"/>
  <c r="H65" i="116" s="1"/>
  <c r="H66" i="116" s="1"/>
  <c r="H72" i="116" s="1"/>
  <c r="F53" i="116"/>
  <c r="H48" i="116"/>
  <c r="C62" i="116" s="1"/>
  <c r="C65" i="116"/>
  <c r="C42" i="115"/>
  <c r="B53" i="115" s="1"/>
  <c r="C43" i="115"/>
  <c r="C58" i="115" s="1"/>
  <c r="H65" i="115" s="1"/>
  <c r="H66" i="115" s="1"/>
  <c r="H72" i="115" s="1"/>
  <c r="C43" i="114"/>
  <c r="C58" i="114" s="1"/>
  <c r="H65" i="114" s="1"/>
  <c r="H66" i="114" s="1"/>
  <c r="H72" i="114" s="1"/>
  <c r="C42" i="114"/>
  <c r="B53" i="114" s="1"/>
  <c r="C43" i="113"/>
  <c r="C58" i="113" s="1"/>
  <c r="H65" i="113" s="1"/>
  <c r="H66" i="113" s="1"/>
  <c r="H72" i="113" s="1"/>
  <c r="C42" i="113"/>
  <c r="B53" i="113" s="1"/>
  <c r="C43" i="112"/>
  <c r="C58" i="112" s="1"/>
  <c r="H65" i="112" s="1"/>
  <c r="H66" i="112" s="1"/>
  <c r="H72" i="112" s="1"/>
  <c r="C42" i="112"/>
  <c r="B53" i="112" s="1"/>
  <c r="C43" i="111"/>
  <c r="C58" i="111" s="1"/>
  <c r="H65" i="111" s="1"/>
  <c r="H66" i="111" s="1"/>
  <c r="H72" i="111" s="1"/>
  <c r="C42" i="111"/>
  <c r="B53" i="111" s="1"/>
  <c r="C43" i="110"/>
  <c r="C58" i="110" s="1"/>
  <c r="H65" i="110" s="1"/>
  <c r="H66" i="110" s="1"/>
  <c r="H72" i="110" s="1"/>
  <c r="C42" i="110"/>
  <c r="B53" i="110" s="1"/>
  <c r="D53" i="110"/>
  <c r="C43" i="109"/>
  <c r="C58" i="109" s="1"/>
  <c r="H65" i="109" s="1"/>
  <c r="H66" i="109" s="1"/>
  <c r="H72" i="109" s="1"/>
  <c r="C42" i="109"/>
  <c r="B53" i="109" s="1"/>
  <c r="D53" i="109"/>
  <c r="C59" i="109"/>
  <c r="C61" i="109" s="1"/>
  <c r="H48" i="119" l="1"/>
  <c r="C62" i="119" s="1"/>
  <c r="C65" i="119" s="1"/>
  <c r="F53" i="118"/>
  <c r="H53" i="118" s="1"/>
  <c r="C72" i="118" s="1"/>
  <c r="D72" i="118" s="1"/>
  <c r="E72" i="118" s="1"/>
  <c r="D83" i="103" s="1"/>
  <c r="J83" i="103" s="1"/>
  <c r="F53" i="117"/>
  <c r="H48" i="113"/>
  <c r="C62" i="113" s="1"/>
  <c r="C65" i="113" s="1"/>
  <c r="F53" i="110"/>
  <c r="H53" i="110" s="1"/>
  <c r="C72" i="110" s="1"/>
  <c r="D72" i="110" s="1"/>
  <c r="E72" i="110" s="1"/>
  <c r="D75" i="103" s="1"/>
  <c r="J75" i="103" s="1"/>
  <c r="H48" i="109"/>
  <c r="C62" i="109" s="1"/>
  <c r="C65" i="109" s="1"/>
  <c r="C42" i="117"/>
  <c r="B53" i="117" s="1"/>
  <c r="C42" i="119"/>
  <c r="B53" i="119" s="1"/>
  <c r="H53" i="119" s="1"/>
  <c r="C72" i="119" s="1"/>
  <c r="D72" i="119" s="1"/>
  <c r="E72" i="119" s="1"/>
  <c r="D84" i="103" s="1"/>
  <c r="J84" i="103" s="1"/>
  <c r="C43" i="120"/>
  <c r="C58" i="120" s="1"/>
  <c r="H48" i="120"/>
  <c r="C62" i="120" s="1"/>
  <c r="C65" i="120" s="1"/>
  <c r="H48" i="115"/>
  <c r="C62" i="115" s="1"/>
  <c r="C65" i="115" s="1"/>
  <c r="H48" i="114"/>
  <c r="C62" i="114" s="1"/>
  <c r="C65" i="114" s="1"/>
  <c r="F53" i="112"/>
  <c r="H53" i="112" s="1"/>
  <c r="C72" i="112" s="1"/>
  <c r="D72" i="112" s="1"/>
  <c r="E72" i="112" s="1"/>
  <c r="D77" i="103" s="1"/>
  <c r="J77" i="103" s="1"/>
  <c r="F53" i="111"/>
  <c r="H53" i="111" s="1"/>
  <c r="C72" i="111" s="1"/>
  <c r="D72" i="111" s="1"/>
  <c r="E72" i="111" s="1"/>
  <c r="D76" i="103" s="1"/>
  <c r="J76" i="103" s="1"/>
  <c r="H53" i="124"/>
  <c r="C72" i="124" s="1"/>
  <c r="D72" i="124" s="1"/>
  <c r="E72" i="124" s="1"/>
  <c r="D89" i="103" s="1"/>
  <c r="J89" i="103" s="1"/>
  <c r="H53" i="123"/>
  <c r="C72" i="123" s="1"/>
  <c r="D72" i="123" s="1"/>
  <c r="E72" i="123" s="1"/>
  <c r="D73" i="103" s="1"/>
  <c r="H53" i="122"/>
  <c r="C72" i="122" s="1"/>
  <c r="D72" i="122" s="1"/>
  <c r="E72" i="122" s="1"/>
  <c r="D87" i="103" s="1"/>
  <c r="J87" i="103" s="1"/>
  <c r="H53" i="121"/>
  <c r="C72" i="121" s="1"/>
  <c r="D72" i="121" s="1"/>
  <c r="E72" i="121" s="1"/>
  <c r="D86" i="103" s="1"/>
  <c r="J86" i="103" s="1"/>
  <c r="H53" i="120"/>
  <c r="C72" i="120" s="1"/>
  <c r="D72" i="120" s="1"/>
  <c r="E72" i="120" s="1"/>
  <c r="D85" i="103" s="1"/>
  <c r="J85" i="103" s="1"/>
  <c r="H53" i="117"/>
  <c r="C72" i="117" s="1"/>
  <c r="D72" i="117" s="1"/>
  <c r="E72" i="117" s="1"/>
  <c r="D82" i="103" s="1"/>
  <c r="J82" i="103" s="1"/>
  <c r="H53" i="116"/>
  <c r="C72" i="116" s="1"/>
  <c r="D72" i="116" s="1"/>
  <c r="E72" i="116" s="1"/>
  <c r="D81" i="103" s="1"/>
  <c r="J81" i="103" s="1"/>
  <c r="H53" i="115"/>
  <c r="C72" i="115" s="1"/>
  <c r="D72" i="115" s="1"/>
  <c r="E72" i="115" s="1"/>
  <c r="D80" i="103" s="1"/>
  <c r="J80" i="103" s="1"/>
  <c r="H53" i="114"/>
  <c r="C72" i="114" s="1"/>
  <c r="D72" i="114" s="1"/>
  <c r="E72" i="114" s="1"/>
  <c r="D79" i="103" s="1"/>
  <c r="J79" i="103" s="1"/>
  <c r="H53" i="113"/>
  <c r="C72" i="113" s="1"/>
  <c r="D72" i="113" s="1"/>
  <c r="E72" i="113" s="1"/>
  <c r="D78" i="103" s="1"/>
  <c r="J78" i="103" s="1"/>
  <c r="H53" i="109"/>
  <c r="C72" i="109" s="1"/>
  <c r="D72" i="109" s="1"/>
  <c r="E72" i="109" s="1"/>
  <c r="D74" i="103" s="1"/>
  <c r="J74" i="103" s="1"/>
  <c r="H65" i="120" l="1"/>
  <c r="H66" i="120" s="1"/>
  <c r="H72" i="120" s="1"/>
  <c r="G124" i="103"/>
  <c r="B124" i="103"/>
  <c r="G123" i="103"/>
  <c r="B123" i="103"/>
  <c r="J55" i="103"/>
  <c r="J98" i="103" s="1"/>
  <c r="J73" i="103" l="1"/>
  <c r="I18" i="26" l="1"/>
  <c r="F18" i="26"/>
  <c r="D18" i="26"/>
  <c r="B18" i="26"/>
  <c r="I19" i="26"/>
  <c r="G19" i="26"/>
  <c r="D19" i="26"/>
  <c r="C15" i="26"/>
  <c r="C14" i="26"/>
  <c r="C13" i="26"/>
  <c r="C12" i="26"/>
  <c r="C11" i="26"/>
  <c r="C10" i="26"/>
  <c r="D9" i="26"/>
  <c r="B9" i="26"/>
  <c r="B8" i="26"/>
  <c r="D8" i="26"/>
  <c r="D7" i="26"/>
  <c r="B7" i="26"/>
  <c r="H11" i="26"/>
  <c r="H10" i="26"/>
  <c r="H9" i="26"/>
  <c r="C88" i="103" s="1"/>
  <c r="I8" i="26"/>
  <c r="B88" i="103" s="1"/>
  <c r="G8" i="26"/>
  <c r="I7" i="26"/>
  <c r="G7" i="26"/>
  <c r="E4" i="26"/>
  <c r="D4" i="26"/>
  <c r="A4" i="26"/>
  <c r="AA35" i="84"/>
  <c r="AA38" i="84"/>
  <c r="AA41" i="84"/>
  <c r="AA44" i="84"/>
  <c r="AA32" i="84"/>
  <c r="Z31" i="84"/>
  <c r="Z32" i="84"/>
  <c r="Z33" i="84"/>
  <c r="Z34" i="84"/>
  <c r="Z35" i="84"/>
  <c r="Z36" i="84"/>
  <c r="Z37" i="84"/>
  <c r="Z38" i="84"/>
  <c r="Z39" i="84"/>
  <c r="Z40" i="84"/>
  <c r="Z41" i="84"/>
  <c r="Z42" i="84"/>
  <c r="Z43" i="84"/>
  <c r="Z44" i="84"/>
  <c r="Z45" i="84"/>
  <c r="Z12" i="84"/>
  <c r="Z13" i="84"/>
  <c r="Z14" i="84"/>
  <c r="Z15" i="84"/>
  <c r="Z16" i="84"/>
  <c r="Z17" i="84"/>
  <c r="Z18" i="84"/>
  <c r="Z19" i="84"/>
  <c r="Z20" i="84"/>
  <c r="Z21" i="84"/>
  <c r="Z22" i="84"/>
  <c r="Z23" i="84"/>
  <c r="Z24" i="84"/>
  <c r="Z25" i="84"/>
  <c r="Z26" i="84"/>
  <c r="Z27" i="84"/>
  <c r="Z30" i="84" l="1"/>
  <c r="B4" i="26" l="1"/>
  <c r="C4" i="26"/>
  <c r="F4" i="26"/>
  <c r="G4" i="26"/>
  <c r="H4" i="26"/>
  <c r="Z11" i="84"/>
  <c r="J15" i="26" l="1"/>
  <c r="I14" i="26"/>
  <c r="G15" i="26"/>
  <c r="G14" i="26"/>
  <c r="D53" i="26" l="1"/>
  <c r="A72" i="26"/>
  <c r="B72" i="26" l="1"/>
  <c r="C66" i="26"/>
  <c r="C64" i="26"/>
  <c r="C63" i="26"/>
  <c r="C60" i="26"/>
  <c r="C59" i="26"/>
  <c r="D49" i="26"/>
  <c r="I88" i="103" s="1"/>
  <c r="D48" i="26"/>
  <c r="D47" i="26"/>
  <c r="H40" i="26"/>
  <c r="G40" i="26"/>
  <c r="F40" i="26"/>
  <c r="E40" i="26"/>
  <c r="D40" i="26"/>
  <c r="C40" i="26"/>
  <c r="H39" i="26"/>
  <c r="G39" i="26"/>
  <c r="F39" i="26"/>
  <c r="E39" i="26"/>
  <c r="D39" i="26"/>
  <c r="C39" i="26"/>
  <c r="C61" i="26" l="1"/>
  <c r="F41" i="26"/>
  <c r="H41" i="26"/>
  <c r="E41" i="26"/>
  <c r="G41" i="26"/>
  <c r="D41" i="26"/>
  <c r="C41" i="26"/>
  <c r="H47" i="26"/>
  <c r="C42" i="26" l="1"/>
  <c r="B53" i="26" s="1"/>
  <c r="C43" i="26"/>
  <c r="C58" i="26" s="1"/>
  <c r="H65" i="26" s="1"/>
  <c r="H66" i="26" s="1"/>
  <c r="H72" i="26" s="1"/>
  <c r="F53" i="26"/>
  <c r="H53" i="26" l="1"/>
  <c r="C72" i="26" l="1"/>
  <c r="D72" i="26" l="1"/>
  <c r="E72" i="26" s="1"/>
  <c r="D88" i="103" s="1"/>
  <c r="J88" i="103" s="1"/>
  <c r="H48" i="26" l="1"/>
  <c r="C62" i="26" s="1"/>
  <c r="C65" i="26" s="1"/>
</calcChain>
</file>

<file path=xl/sharedStrings.xml><?xml version="1.0" encoding="utf-8"?>
<sst xmlns="http://schemas.openxmlformats.org/spreadsheetml/2006/main" count="2914" uniqueCount="330">
  <si>
    <t>A</t>
  </si>
  <si>
    <t>g</t>
  </si>
  <si>
    <t>B</t>
  </si>
  <si>
    <t>mg</t>
  </si>
  <si>
    <t>No</t>
  </si>
  <si>
    <t xml:space="preserve">      </t>
  </si>
  <si>
    <t>FORMA</t>
  </si>
  <si>
    <t>MATERIAL</t>
  </si>
  <si>
    <t>Cilindro - botón</t>
  </si>
  <si>
    <t>Acero inoxidable</t>
  </si>
  <si>
    <t>MASA CONVENCIONAL</t>
  </si>
  <si>
    <t>La incertidumbre reportada se ha determinado multiplicando la incertidumbre estándar combinada por el factor de cobertura K = 2, con el cual se logra un nivel de confianza de aproximadamente 95%. La incertidumbre fue evaluada según anexo C numeral C.6 OIML R 111-1:2004</t>
  </si>
  <si>
    <t>Información del Cliente</t>
  </si>
  <si>
    <t xml:space="preserve">Dirección                       </t>
  </si>
  <si>
    <t xml:space="preserve">Ciudad                          </t>
  </si>
  <si>
    <t>Fecha de recepción</t>
  </si>
  <si>
    <t>Serie</t>
  </si>
  <si>
    <t>Fecha de calibración</t>
  </si>
  <si>
    <t>Condiciones ambientales promedio</t>
  </si>
  <si>
    <t>Humedad (%)</t>
  </si>
  <si>
    <t xml:space="preserve"> Error  (mg)</t>
  </si>
  <si>
    <t>Valor Nominal  (g)</t>
  </si>
  <si>
    <t>Presión (hPa)</t>
  </si>
  <si>
    <t>Fabricante</t>
  </si>
  <si>
    <t>Identificación</t>
  </si>
  <si>
    <t>Clase de exactitud</t>
  </si>
  <si>
    <t>DENSIDAD</t>
  </si>
  <si>
    <t>VALOR</t>
  </si>
  <si>
    <t xml:space="preserve">INCERTIDUMBRE </t>
  </si>
  <si>
    <t>Descripción del patrón</t>
  </si>
  <si>
    <t>Certificado</t>
  </si>
  <si>
    <t>Fecha de Calibración</t>
  </si>
  <si>
    <t>FIRMAS AUTORIZADAS:</t>
  </si>
  <si>
    <t>Ciudad</t>
  </si>
  <si>
    <t>Solicitante</t>
  </si>
  <si>
    <t>Dirección</t>
  </si>
  <si>
    <t>DATOS DE LA PESA DE REFERENCIA</t>
  </si>
  <si>
    <t>DATOS DE LA PESA DE PRUEBA</t>
  </si>
  <si>
    <t>Clase</t>
  </si>
  <si>
    <t>Serial</t>
  </si>
  <si>
    <t>Marcación</t>
  </si>
  <si>
    <t>Certificado N°</t>
  </si>
  <si>
    <t>Fecha Certificado</t>
  </si>
  <si>
    <t>DATOS DE LA BALANZA</t>
  </si>
  <si>
    <t>DATOS TERMOHIGRÓMETRO - BARÓMETRO</t>
  </si>
  <si>
    <t>Temperatura (°C)</t>
  </si>
  <si>
    <t>Humedad relativa (%rH)</t>
  </si>
  <si>
    <t>CICLOS DE PESAJE</t>
  </si>
  <si>
    <t>Hora inicial</t>
  </si>
  <si>
    <t>INDICACIONES (g)</t>
  </si>
  <si>
    <t>Ciclo</t>
  </si>
  <si>
    <t>Carga</t>
  </si>
  <si>
    <t>Hora final</t>
  </si>
  <si>
    <t>ANÁLISIS DE DATOS</t>
  </si>
  <si>
    <t>PROMEDIOS (g)</t>
  </si>
  <si>
    <t>Promedio</t>
  </si>
  <si>
    <t>CÁLCULO DENSIDAD DEL AIRE</t>
  </si>
  <si>
    <t>Magnitud</t>
  </si>
  <si>
    <t>Promedios</t>
  </si>
  <si>
    <t>DIFERENCIA PROMEDIO DE LA MASA CONVENCIONAL</t>
  </si>
  <si>
    <t>Promedio Indicación</t>
  </si>
  <si>
    <t>Corrección empuje aire</t>
  </si>
  <si>
    <t>C</t>
  </si>
  <si>
    <t>Diferencia masa convencional</t>
  </si>
  <si>
    <t>PRESUPUESTO DE INCERTIDUMBRE</t>
  </si>
  <si>
    <t>Incertidumbre típica</t>
  </si>
  <si>
    <t>Proceso de pesaje</t>
  </si>
  <si>
    <t>Calibración pesa ref</t>
  </si>
  <si>
    <t>U/k</t>
  </si>
  <si>
    <t>Inestabilidad pesa ref</t>
  </si>
  <si>
    <t>Pesa de referencia</t>
  </si>
  <si>
    <t>Densidad aire</t>
  </si>
  <si>
    <t>Densidad pesa prueba</t>
  </si>
  <si>
    <t>Densidad pesa ref</t>
  </si>
  <si>
    <t>Empuje aire</t>
  </si>
  <si>
    <t>Incertidumbre estándar combinada</t>
  </si>
  <si>
    <t>Resolución balanza</t>
  </si>
  <si>
    <t>Incertidumbre 
expandida</t>
  </si>
  <si>
    <t>RESULTADOS</t>
  </si>
  <si>
    <t>Fecha de Recepción</t>
  </si>
  <si>
    <t>+</t>
  </si>
  <si>
    <r>
      <t>Solicitante</t>
    </r>
    <r>
      <rPr>
        <sz val="12"/>
        <color rgb="FF000000"/>
        <rFont val="Arial Narrow"/>
        <family val="2"/>
      </rPr>
      <t xml:space="preserve">                    </t>
    </r>
  </si>
  <si>
    <t>1.   INFORMACIÓN DEL EQUIPO</t>
  </si>
  <si>
    <r>
      <t xml:space="preserve">  </t>
    </r>
    <r>
      <rPr>
        <b/>
        <sz val="12"/>
        <color theme="1"/>
        <rFont val="Arial Narrow"/>
        <family val="2"/>
      </rPr>
      <t>VALOR NOMINAL</t>
    </r>
  </si>
  <si>
    <t>8.   TRAZABILIDAD DE LA MEDICIÓN</t>
  </si>
  <si>
    <t>9.   INCERTIDUMBRE DE MEDICIÓN</t>
  </si>
  <si>
    <t xml:space="preserve">Cumple </t>
  </si>
  <si>
    <t>SI/NO</t>
  </si>
  <si>
    <t>11.   OBSERVACIONES</t>
  </si>
  <si>
    <t>………………………..FIN DE ESTE DOCUMENTO………………………..</t>
  </si>
  <si>
    <r>
      <t xml:space="preserve">Resolución </t>
    </r>
    <r>
      <rPr>
        <i/>
        <sz val="10"/>
        <color theme="1"/>
        <rFont val="Arial"/>
        <family val="2"/>
      </rPr>
      <t>d</t>
    </r>
  </si>
  <si>
    <r>
      <t xml:space="preserve">Valor Nominal </t>
    </r>
    <r>
      <rPr>
        <b/>
        <i/>
        <sz val="10"/>
        <color theme="1"/>
        <rFont val="Arial"/>
        <family val="2"/>
      </rPr>
      <t>m</t>
    </r>
    <r>
      <rPr>
        <b/>
        <i/>
        <vertAlign val="subscript"/>
        <sz val="10"/>
        <color theme="1"/>
        <rFont val="Arial"/>
        <family val="2"/>
      </rPr>
      <t>Nt</t>
    </r>
  </si>
  <si>
    <r>
      <t xml:space="preserve">Valor Nominal </t>
    </r>
    <r>
      <rPr>
        <b/>
        <i/>
        <sz val="10"/>
        <color theme="1"/>
        <rFont val="Arial"/>
        <family val="2"/>
      </rPr>
      <t>m</t>
    </r>
    <r>
      <rPr>
        <b/>
        <i/>
        <vertAlign val="subscript"/>
        <sz val="10"/>
        <color theme="1"/>
        <rFont val="Arial"/>
        <family val="2"/>
      </rPr>
      <t>Nr</t>
    </r>
  </si>
  <si>
    <r>
      <t xml:space="preserve">Densidad </t>
    </r>
    <r>
      <rPr>
        <b/>
        <i/>
        <sz val="10"/>
        <color theme="1"/>
        <rFont val="Arial"/>
        <family val="2"/>
      </rPr>
      <t>ρ</t>
    </r>
    <r>
      <rPr>
        <b/>
        <i/>
        <vertAlign val="subscript"/>
        <sz val="10"/>
        <color theme="1"/>
        <rFont val="Arial"/>
        <family val="2"/>
      </rPr>
      <t>t</t>
    </r>
  </si>
  <si>
    <r>
      <t xml:space="preserve">Error </t>
    </r>
    <r>
      <rPr>
        <b/>
        <i/>
        <sz val="10"/>
        <color theme="1"/>
        <rFont val="Arial"/>
        <family val="2"/>
      </rPr>
      <t>e</t>
    </r>
    <r>
      <rPr>
        <b/>
        <i/>
        <vertAlign val="subscript"/>
        <sz val="10"/>
        <color theme="1"/>
        <rFont val="Arial"/>
        <family val="2"/>
      </rPr>
      <t>r</t>
    </r>
  </si>
  <si>
    <r>
      <t>Incertidumbre de densidad U</t>
    </r>
    <r>
      <rPr>
        <b/>
        <i/>
        <sz val="10"/>
        <color theme="1"/>
        <rFont val="Arial"/>
        <family val="2"/>
      </rPr>
      <t>(ρ</t>
    </r>
    <r>
      <rPr>
        <b/>
        <i/>
        <vertAlign val="subscript"/>
        <sz val="10"/>
        <color theme="1"/>
        <rFont val="Arial"/>
        <family val="2"/>
      </rPr>
      <t>t</t>
    </r>
    <r>
      <rPr>
        <b/>
        <i/>
        <sz val="10"/>
        <color theme="1"/>
        <rFont val="Arial"/>
        <family val="2"/>
      </rPr>
      <t>)</t>
    </r>
  </si>
  <si>
    <r>
      <t xml:space="preserve">Incertidumbre de calibración </t>
    </r>
    <r>
      <rPr>
        <b/>
        <i/>
        <sz val="10"/>
        <color theme="1"/>
        <rFont val="Arial"/>
        <family val="2"/>
      </rPr>
      <t>U(m</t>
    </r>
    <r>
      <rPr>
        <b/>
        <i/>
        <vertAlign val="subscript"/>
        <sz val="10"/>
        <color theme="1"/>
        <rFont val="Arial"/>
        <family val="2"/>
      </rPr>
      <t>cr</t>
    </r>
    <r>
      <rPr>
        <b/>
        <i/>
        <sz val="10"/>
        <color theme="1"/>
        <rFont val="Arial"/>
        <family val="2"/>
      </rPr>
      <t>)</t>
    </r>
    <r>
      <rPr>
        <b/>
        <sz val="10"/>
        <color theme="1"/>
        <rFont val="Arial"/>
        <family val="2"/>
      </rPr>
      <t xml:space="preserve"> (k=2)</t>
    </r>
  </si>
  <si>
    <r>
      <t xml:space="preserve">Densidad </t>
    </r>
    <r>
      <rPr>
        <b/>
        <i/>
        <sz val="10"/>
        <color theme="1"/>
        <rFont val="Arial"/>
        <family val="2"/>
      </rPr>
      <t>ρ</t>
    </r>
    <r>
      <rPr>
        <b/>
        <i/>
        <vertAlign val="subscript"/>
        <sz val="10"/>
        <color theme="1"/>
        <rFont val="Arial"/>
        <family val="2"/>
      </rPr>
      <t>r</t>
    </r>
  </si>
  <si>
    <r>
      <t xml:space="preserve">Incertidumbre de densidad </t>
    </r>
    <r>
      <rPr>
        <b/>
        <i/>
        <sz val="10"/>
        <color theme="1"/>
        <rFont val="Arial"/>
        <family val="2"/>
      </rPr>
      <t>u(ρ</t>
    </r>
    <r>
      <rPr>
        <b/>
        <i/>
        <vertAlign val="subscript"/>
        <sz val="10"/>
        <color theme="1"/>
        <rFont val="Arial"/>
        <family val="2"/>
      </rPr>
      <t>r</t>
    </r>
    <r>
      <rPr>
        <b/>
        <i/>
        <sz val="10"/>
        <color theme="1"/>
        <rFont val="Arial"/>
        <family val="2"/>
      </rPr>
      <t>)</t>
    </r>
  </si>
  <si>
    <r>
      <t>Densidad Aire en calibración</t>
    </r>
    <r>
      <rPr>
        <i/>
        <sz val="10"/>
        <color theme="1"/>
        <rFont val="Arial"/>
        <family val="2"/>
      </rPr>
      <t xml:space="preserve"> ρ</t>
    </r>
    <r>
      <rPr>
        <i/>
        <vertAlign val="subscript"/>
        <sz val="10"/>
        <color theme="1"/>
        <rFont val="Arial"/>
        <family val="2"/>
      </rPr>
      <t>a1</t>
    </r>
  </si>
  <si>
    <r>
      <t xml:space="preserve">Densidad aire </t>
    </r>
    <r>
      <rPr>
        <b/>
        <i/>
        <sz val="11"/>
        <color theme="0"/>
        <rFont val="Arial"/>
        <family val="2"/>
      </rPr>
      <t>ρ</t>
    </r>
    <r>
      <rPr>
        <b/>
        <i/>
        <vertAlign val="subscript"/>
        <sz val="11"/>
        <color theme="0"/>
        <rFont val="Arial"/>
        <family val="2"/>
      </rPr>
      <t>a</t>
    </r>
  </si>
  <si>
    <r>
      <t xml:space="preserve">Incertidumbre densidad aire </t>
    </r>
    <r>
      <rPr>
        <b/>
        <i/>
        <sz val="11"/>
        <color theme="0"/>
        <rFont val="Arial"/>
        <family val="2"/>
      </rPr>
      <t>u(ρ</t>
    </r>
    <r>
      <rPr>
        <b/>
        <i/>
        <vertAlign val="subscript"/>
        <sz val="11"/>
        <color theme="0"/>
        <rFont val="Arial"/>
        <family val="2"/>
      </rPr>
      <t>a</t>
    </r>
    <r>
      <rPr>
        <b/>
        <i/>
        <sz val="11"/>
        <color theme="0"/>
        <rFont val="Arial"/>
        <family val="2"/>
      </rPr>
      <t>)</t>
    </r>
  </si>
  <si>
    <r>
      <t>Densidad aire convencional</t>
    </r>
    <r>
      <rPr>
        <b/>
        <sz val="14"/>
        <color theme="0"/>
        <rFont val="Arial"/>
        <family val="2"/>
      </rPr>
      <t xml:space="preserve"> </t>
    </r>
    <r>
      <rPr>
        <i/>
        <sz val="14"/>
        <color theme="0"/>
        <rFont val="Arial"/>
        <family val="2"/>
      </rPr>
      <t>ρ</t>
    </r>
    <r>
      <rPr>
        <i/>
        <vertAlign val="subscript"/>
        <sz val="14"/>
        <color theme="0"/>
        <rFont val="Arial"/>
        <family val="2"/>
      </rPr>
      <t>0</t>
    </r>
  </si>
  <si>
    <r>
      <t>kg.m</t>
    </r>
    <r>
      <rPr>
        <b/>
        <vertAlign val="superscript"/>
        <sz val="11"/>
        <color theme="1"/>
        <rFont val="Arial"/>
        <family val="2"/>
      </rPr>
      <t>-3</t>
    </r>
  </si>
  <si>
    <r>
      <t xml:space="preserve">Masa convencional de referencia </t>
    </r>
    <r>
      <rPr>
        <i/>
        <sz val="11"/>
        <color theme="1"/>
        <rFont val="Arial"/>
        <family val="2"/>
      </rPr>
      <t>m</t>
    </r>
    <r>
      <rPr>
        <i/>
        <vertAlign val="subscript"/>
        <sz val="11"/>
        <color theme="1"/>
        <rFont val="Arial"/>
        <family val="2"/>
      </rPr>
      <t>cr</t>
    </r>
  </si>
  <si>
    <r>
      <t xml:space="preserve">Masa convencional </t>
    </r>
    <r>
      <rPr>
        <i/>
        <sz val="11"/>
        <color theme="1"/>
        <rFont val="Arial"/>
        <family val="2"/>
      </rPr>
      <t>m</t>
    </r>
    <r>
      <rPr>
        <i/>
        <vertAlign val="subscript"/>
        <sz val="11"/>
        <color theme="1"/>
        <rFont val="Arial"/>
        <family val="2"/>
      </rPr>
      <t>ct</t>
    </r>
  </si>
  <si>
    <r>
      <t>e</t>
    </r>
    <r>
      <rPr>
        <vertAlign val="subscript"/>
        <sz val="14"/>
        <color theme="1"/>
        <rFont val="Arial"/>
        <family val="2"/>
      </rPr>
      <t>ct</t>
    </r>
  </si>
  <si>
    <r>
      <t xml:space="preserve">Incertidumbre masa convencional </t>
    </r>
    <r>
      <rPr>
        <i/>
        <sz val="11"/>
        <color theme="1"/>
        <rFont val="Arial"/>
        <family val="2"/>
      </rPr>
      <t>U(m</t>
    </r>
    <r>
      <rPr>
        <i/>
        <vertAlign val="subscript"/>
        <sz val="11"/>
        <color theme="1"/>
        <rFont val="Arial"/>
        <family val="2"/>
      </rPr>
      <t>ct</t>
    </r>
    <r>
      <rPr>
        <i/>
        <sz val="11"/>
        <color theme="1"/>
        <rFont val="Arial"/>
        <family val="2"/>
      </rPr>
      <t>)(k=2)</t>
    </r>
  </si>
  <si>
    <t>Sartorius</t>
  </si>
  <si>
    <r>
      <t>kg/m</t>
    </r>
    <r>
      <rPr>
        <vertAlign val="superscript"/>
        <sz val="11"/>
        <color theme="1"/>
        <rFont val="Times New Roman"/>
        <family val="1"/>
      </rPr>
      <t>3</t>
    </r>
  </si>
  <si>
    <r>
      <t xml:space="preserve">Desviación
</t>
    </r>
    <r>
      <rPr>
        <b/>
        <i/>
        <sz val="11"/>
        <color theme="0"/>
        <rFont val="Arial"/>
        <family val="2"/>
      </rPr>
      <t>s</t>
    </r>
  </si>
  <si>
    <t>B 444195367</t>
  </si>
  <si>
    <t>AJS</t>
  </si>
  <si>
    <t>AKI</t>
  </si>
  <si>
    <t>AKJ</t>
  </si>
  <si>
    <t>AGU</t>
  </si>
  <si>
    <t>AH3</t>
  </si>
  <si>
    <t>AJ1</t>
  </si>
  <si>
    <t>AKA</t>
  </si>
  <si>
    <t>AHL</t>
  </si>
  <si>
    <t>AJG</t>
  </si>
  <si>
    <t>ALZ</t>
  </si>
  <si>
    <t>ALW</t>
  </si>
  <si>
    <t>ACT</t>
  </si>
  <si>
    <t>ABN</t>
  </si>
  <si>
    <t>AC1</t>
  </si>
  <si>
    <t>ABY</t>
  </si>
  <si>
    <t>AB9</t>
  </si>
  <si>
    <t>AAM</t>
  </si>
  <si>
    <t>Mettler T</t>
  </si>
  <si>
    <t>2*</t>
  </si>
  <si>
    <t>20*</t>
  </si>
  <si>
    <t>200*</t>
  </si>
  <si>
    <t>Rice Lake</t>
  </si>
  <si>
    <t>EMP CLASE M1         (± mg)</t>
  </si>
  <si>
    <t>Mettler Toledo</t>
  </si>
  <si>
    <t>Ing. Luis Henry Barreto Rojas</t>
  </si>
  <si>
    <r>
      <t>Error e</t>
    </r>
    <r>
      <rPr>
        <vertAlign val="subscript"/>
        <sz val="10"/>
        <color theme="1"/>
        <rFont val="Arial"/>
        <family val="2"/>
      </rPr>
      <t>er    Masa convencional</t>
    </r>
  </si>
  <si>
    <t>Valor nominal (g)</t>
  </si>
  <si>
    <t>Error (mg)</t>
  </si>
  <si>
    <t>Incertidumbre de calibración (mg)</t>
  </si>
  <si>
    <t>No porta</t>
  </si>
  <si>
    <t>No identifica</t>
  </si>
  <si>
    <t>Cap-376-16</t>
  </si>
  <si>
    <t>punto</t>
  </si>
  <si>
    <t>E 2</t>
  </si>
  <si>
    <t>F 1</t>
  </si>
  <si>
    <t xml:space="preserve">F1   1 g  </t>
  </si>
  <si>
    <t xml:space="preserve">F1   2 g  </t>
  </si>
  <si>
    <t xml:space="preserve">F1   2 g punto </t>
  </si>
  <si>
    <t xml:space="preserve">F1   5 g  </t>
  </si>
  <si>
    <t xml:space="preserve">F1   10 g  </t>
  </si>
  <si>
    <t xml:space="preserve">F1   20 g  </t>
  </si>
  <si>
    <t xml:space="preserve">F1   20 g punto </t>
  </si>
  <si>
    <t xml:space="preserve">F1   50 g  </t>
  </si>
  <si>
    <t xml:space="preserve">F1   100 g  </t>
  </si>
  <si>
    <t xml:space="preserve">F1   200 g  </t>
  </si>
  <si>
    <t xml:space="preserve">F1   200 g punto </t>
  </si>
  <si>
    <t xml:space="preserve">F1   500 g  </t>
  </si>
  <si>
    <t xml:space="preserve">F1   1000 g  </t>
  </si>
  <si>
    <t xml:space="preserve">F1   2000 g  </t>
  </si>
  <si>
    <t xml:space="preserve">F1   2000 g punto </t>
  </si>
  <si>
    <t xml:space="preserve">F1   5000 g  </t>
  </si>
  <si>
    <t xml:space="preserve">E2   1 g  </t>
  </si>
  <si>
    <t xml:space="preserve">E2   2 g  </t>
  </si>
  <si>
    <t xml:space="preserve">E2   2 g punto </t>
  </si>
  <si>
    <t xml:space="preserve">E2   5 g  </t>
  </si>
  <si>
    <t xml:space="preserve">E2   10 g  </t>
  </si>
  <si>
    <t xml:space="preserve">E2   20 g  </t>
  </si>
  <si>
    <t xml:space="preserve">E2   20 g punto </t>
  </si>
  <si>
    <t xml:space="preserve">E2   50 g  </t>
  </si>
  <si>
    <t xml:space="preserve">E2   100 g  </t>
  </si>
  <si>
    <t xml:space="preserve">E2   200 g  </t>
  </si>
  <si>
    <t xml:space="preserve">E2   200 g punto </t>
  </si>
  <si>
    <t xml:space="preserve">E2   500 g  </t>
  </si>
  <si>
    <t xml:space="preserve">E2   1000 g  </t>
  </si>
  <si>
    <t xml:space="preserve">E2   2000 g  </t>
  </si>
  <si>
    <t xml:space="preserve">E2   2000 g punto </t>
  </si>
  <si>
    <t xml:space="preserve">E2   5000 g  </t>
  </si>
  <si>
    <t>E2   10000 g</t>
  </si>
  <si>
    <t>F1   10000 g</t>
  </si>
  <si>
    <t>F1   20000 g</t>
  </si>
  <si>
    <t>Identificación Interna</t>
  </si>
  <si>
    <t>Firma</t>
  </si>
  <si>
    <t>kg/m³</t>
  </si>
  <si>
    <t>kg/m³   ±</t>
  </si>
  <si>
    <r>
      <t xml:space="preserve">N° de Ciclos </t>
    </r>
    <r>
      <rPr>
        <b/>
        <sz val="14"/>
        <color theme="1"/>
        <rFont val="Arial"/>
        <family val="2"/>
      </rPr>
      <t>n</t>
    </r>
  </si>
  <si>
    <t>*</t>
  </si>
  <si>
    <t>Temperatura °C</t>
  </si>
  <si>
    <t>M-008</t>
  </si>
  <si>
    <t>M-007</t>
  </si>
  <si>
    <t>M-006</t>
  </si>
  <si>
    <t>M-005</t>
  </si>
  <si>
    <t>M-009</t>
  </si>
  <si>
    <r>
      <t>m</t>
    </r>
    <r>
      <rPr>
        <vertAlign val="subscript"/>
        <sz val="11"/>
        <color theme="1"/>
        <rFont val="Arial"/>
        <family val="2"/>
      </rPr>
      <t xml:space="preserve">Nr </t>
    </r>
    <r>
      <rPr>
        <sz val="11"/>
        <color theme="1"/>
        <rFont val="Arial"/>
        <family val="2"/>
      </rPr>
      <t xml:space="preserve">  g</t>
    </r>
  </si>
  <si>
    <t>M-001</t>
  </si>
  <si>
    <t>M-002</t>
  </si>
  <si>
    <t>M-003</t>
  </si>
  <si>
    <t>M-004</t>
  </si>
  <si>
    <t>M-016</t>
  </si>
  <si>
    <t>Descripción de las pesas</t>
  </si>
  <si>
    <t>Limpieza de las pesas</t>
  </si>
  <si>
    <t>4.   EXAMEN FÍSICO DE LA CONDICIÓN DE LAS PESAS</t>
  </si>
  <si>
    <t xml:space="preserve">En el examen físico se pudo apreciar que las pesas están en buenas condiciones  </t>
  </si>
  <si>
    <t>El valor de la masa convencional de las pesas se determina por el método de comparación con las pesas patrón, usando el esquema de sustitución ABBA. (Doble sustitución).</t>
  </si>
  <si>
    <t xml:space="preserve">7.   DESCRIPCIÓN DE LAS PESAS   </t>
  </si>
  <si>
    <t>Las pesas fueron limpiadas y secadas de acuerdo al numeral B.4 de la NTC 1848:2007.</t>
  </si>
  <si>
    <t>1 kg</t>
  </si>
  <si>
    <t>2 kg</t>
  </si>
  <si>
    <t>5 kg</t>
  </si>
  <si>
    <t>10 kg</t>
  </si>
  <si>
    <t>Pesas</t>
  </si>
  <si>
    <t>Incertidumbre de la medición ± U (k=2) (mg)</t>
  </si>
  <si>
    <t>Metrologos</t>
  </si>
  <si>
    <t>Codigo interno</t>
  </si>
  <si>
    <t>Nombre del Metrologo</t>
  </si>
  <si>
    <t>Arcesio Velandia Carreño</t>
  </si>
  <si>
    <t>Luis Henry Barreto Rojas</t>
  </si>
  <si>
    <t>Pedro Jose Vargas Lopéz</t>
  </si>
  <si>
    <t>Elvis Aguirre Romero</t>
  </si>
  <si>
    <t>Identificación / Serie</t>
  </si>
  <si>
    <t>Capacidad (Según Certificado)</t>
  </si>
  <si>
    <t>División de Escala / Resolución</t>
  </si>
  <si>
    <t>Corrección (Según Certificado)</t>
  </si>
  <si>
    <t>Incertidumbre del Certificado</t>
  </si>
  <si>
    <t>Factor de Cobertura (Según Certificado)</t>
  </si>
  <si>
    <t>Trazabilidad y numero</t>
  </si>
  <si>
    <t>Lufft Opus 20</t>
  </si>
  <si>
    <t>M-012 ..</t>
  </si>
  <si>
    <t>M-013 ..</t>
  </si>
  <si>
    <t>M-010 ..</t>
  </si>
  <si>
    <t>M-011 ..</t>
  </si>
  <si>
    <t>20  kg</t>
  </si>
  <si>
    <t xml:space="preserve">F1 R  5 g  </t>
  </si>
  <si>
    <t xml:space="preserve">F1 R  10 g  </t>
  </si>
  <si>
    <t xml:space="preserve">F1 R  20 g  </t>
  </si>
  <si>
    <t xml:space="preserve">F1 R  20 g punto </t>
  </si>
  <si>
    <t xml:space="preserve">F1 R  50 g  </t>
  </si>
  <si>
    <t xml:space="preserve">F1 R  100 g  </t>
  </si>
  <si>
    <t xml:space="preserve">F1 R  200 g  </t>
  </si>
  <si>
    <t xml:space="preserve">F1 R  200 g punto </t>
  </si>
  <si>
    <t xml:space="preserve">F1 R  500 g  </t>
  </si>
  <si>
    <t xml:space="preserve">F1 R  1000 g  </t>
  </si>
  <si>
    <t xml:space="preserve">F1 R  2000 g  </t>
  </si>
  <si>
    <t xml:space="preserve">F1 R  2000 g punto </t>
  </si>
  <si>
    <t xml:space="preserve">F1 R  5000 g  </t>
  </si>
  <si>
    <t>Codigo Interno</t>
  </si>
  <si>
    <t>M-014</t>
  </si>
  <si>
    <t>1996-1999-2148</t>
  </si>
  <si>
    <t>AV</t>
  </si>
  <si>
    <t>LH</t>
  </si>
  <si>
    <t>PV</t>
  </si>
  <si>
    <t>EA</t>
  </si>
  <si>
    <t>20 kg</t>
  </si>
  <si>
    <t>Intervalo de Medición (g) Clase M1</t>
  </si>
  <si>
    <t>E M P mg</t>
  </si>
  <si>
    <t xml:space="preserve">Valor Nominal </t>
  </si>
  <si>
    <t>Incertidumbre mg</t>
  </si>
  <si>
    <t>N/A</t>
  </si>
  <si>
    <t xml:space="preserve"> Director Tecnico / Sust SGL</t>
  </si>
  <si>
    <t xml:space="preserve"> Sistema de Gestión / Sust Dir Tecnico</t>
  </si>
  <si>
    <t>Lab Volumen / Sust Lab Masa</t>
  </si>
  <si>
    <t xml:space="preserve"> Lab Masa / Sust Lab Volumen</t>
  </si>
  <si>
    <t xml:space="preserve">F1 R  1 g  </t>
  </si>
  <si>
    <t xml:space="preserve">F1 R  2 g  </t>
  </si>
  <si>
    <t xml:space="preserve">F1 R  2 g punto </t>
  </si>
  <si>
    <t>Incertidumbre   U=(k=2)</t>
  </si>
  <si>
    <t>CMC PESA tabla 1 OIML R 111-1 CLASE M1</t>
  </si>
  <si>
    <r>
      <t>m</t>
    </r>
    <r>
      <rPr>
        <vertAlign val="subscript"/>
        <sz val="11"/>
        <color theme="1"/>
        <rFont val="Arial"/>
        <family val="2"/>
      </rPr>
      <t xml:space="preserve">ct </t>
    </r>
  </si>
  <si>
    <t>Patron Utilizado en la Calibración - BALANZAS</t>
  </si>
  <si>
    <t>1995-1998-2149</t>
  </si>
  <si>
    <t>1994-1997-2127</t>
  </si>
  <si>
    <t xml:space="preserve">  V-002</t>
  </si>
  <si>
    <t>°C</t>
  </si>
  <si>
    <t>hPa</t>
  </si>
  <si>
    <t>rH%</t>
  </si>
  <si>
    <t xml:space="preserve">  V-002 </t>
  </si>
  <si>
    <t>M-010</t>
  </si>
  <si>
    <t>M-011</t>
  </si>
  <si>
    <t>M-012</t>
  </si>
  <si>
    <t>M-013</t>
  </si>
  <si>
    <t>CAT-144-16                                  CAH-060-16                                CERT-16-EMP-1056-2567</t>
  </si>
  <si>
    <t>CAT-145-16                                 CAH-061-16                                 CERT-16-EMP-1057-2567</t>
  </si>
  <si>
    <t>Fecha de elaboración :</t>
  </si>
  <si>
    <t>1 g</t>
  </si>
  <si>
    <t>2 g</t>
  </si>
  <si>
    <t>2 g *</t>
  </si>
  <si>
    <t xml:space="preserve">5 g </t>
  </si>
  <si>
    <t>10 g</t>
  </si>
  <si>
    <t>20 g</t>
  </si>
  <si>
    <t>20 g *</t>
  </si>
  <si>
    <t>50 g</t>
  </si>
  <si>
    <t>100 g</t>
  </si>
  <si>
    <t>200 g</t>
  </si>
  <si>
    <t>200 g *</t>
  </si>
  <si>
    <t>500 g</t>
  </si>
  <si>
    <t>2 kg *</t>
  </si>
  <si>
    <t>3.  CODIGO INTERNO</t>
  </si>
  <si>
    <t xml:space="preserve"> pesa</t>
  </si>
  <si>
    <t>2.   LUGAR DE VERIFICACIÓN</t>
  </si>
  <si>
    <t xml:space="preserve">5.   MÉTODO DE VERIFICACIÓN    </t>
  </si>
  <si>
    <t>6.   PROCEDIMIENTO DE VERIFICACIÓN UTILIZADO</t>
  </si>
  <si>
    <t>Está verificación es trazable al INM, a través de una cadena ininterrumpida de comparaciones. El patrón de referencia se utiliza para calibrar el patrón de trabajo, que a su vez se utiliza para calibrar las pesas del cliente. Cada paso de la trazabilidad está documentada, así mismo la incertidumbre de medición ha sido calculada.</t>
  </si>
  <si>
    <t>10.   RESULTADOS DE LA VERIFICACIÓN</t>
  </si>
  <si>
    <r>
      <t xml:space="preserve">Los resultados de la verificacion indican que el error en masa convencional, </t>
    </r>
    <r>
      <rPr>
        <sz val="12"/>
        <color rgb="FFFF0000"/>
        <rFont val="Arial Narrow"/>
        <family val="2"/>
      </rPr>
      <t>xxxx</t>
    </r>
    <r>
      <rPr>
        <sz val="12"/>
        <color theme="1"/>
        <rFont val="Arial Narrow"/>
        <family val="2"/>
      </rPr>
      <t xml:space="preserve"> está dentro de los límites de exactitud permitidos para las pesas clase M1 de </t>
    </r>
    <r>
      <rPr>
        <sz val="12"/>
        <color rgb="FFFF0000"/>
        <rFont val="Arial Narrow"/>
        <family val="2"/>
      </rPr>
      <t>XXXX</t>
    </r>
    <r>
      <rPr>
        <sz val="12"/>
        <color theme="1"/>
        <rFont val="Arial Narrow"/>
        <family val="2"/>
      </rPr>
      <t>.</t>
    </r>
    <r>
      <rPr>
        <b/>
        <sz val="12"/>
        <color theme="1"/>
        <rFont val="Arial Narrow"/>
        <family val="2"/>
      </rPr>
      <t xml:space="preserve"> </t>
    </r>
    <r>
      <rPr>
        <sz val="12"/>
        <color theme="1"/>
        <rFont val="Arial Narrow"/>
        <family val="2"/>
      </rPr>
      <t>Errores en masa convencional de acuerdo con la Norma OIML R 111 – 2004 numeral 5, tabla 1 (Errores en masa convencional para pesas de clases E1, E2, F1, F2, M1-2, M2, M2-3, M3)</t>
    </r>
  </si>
  <si>
    <t>HOJA DE CÁLCULO PARA VERIFICACIONES INTERMEDIAS  DE PESAS</t>
  </si>
  <si>
    <t>Lugar de Verificación</t>
  </si>
  <si>
    <t>Fecha de verificación</t>
  </si>
  <si>
    <t>Informe</t>
  </si>
  <si>
    <t>Informe No.</t>
  </si>
  <si>
    <t>Información de Verificación</t>
  </si>
  <si>
    <t>Datos de las Pesas Patrón</t>
  </si>
  <si>
    <t>Datos de las Pesas Verificadas  Laboratorio SIC</t>
  </si>
  <si>
    <t>Patron Utilizado en la Verificación - Termohigrometros</t>
  </si>
  <si>
    <t>Fecha de Verificación</t>
  </si>
  <si>
    <t>Verificado por</t>
  </si>
  <si>
    <t>Procedimiento interno  RT03-P09</t>
  </si>
  <si>
    <r>
      <t>Densidad kg/m</t>
    </r>
    <r>
      <rPr>
        <b/>
        <vertAlign val="superscript"/>
        <sz val="12"/>
        <rFont val="Arial"/>
        <family val="2"/>
      </rPr>
      <t>3</t>
    </r>
  </si>
  <si>
    <r>
      <t>Incertidumbre de densidad kg/m</t>
    </r>
    <r>
      <rPr>
        <b/>
        <vertAlign val="superscript"/>
        <sz val="12"/>
        <rFont val="Arial"/>
        <family val="2"/>
      </rPr>
      <t>3</t>
    </r>
  </si>
  <si>
    <r>
      <t>Densidad del aire kg/m</t>
    </r>
    <r>
      <rPr>
        <b/>
        <vertAlign val="superscript"/>
        <sz val="12"/>
        <rFont val="Arial"/>
        <family val="2"/>
      </rPr>
      <t>3</t>
    </r>
  </si>
  <si>
    <r>
      <t xml:space="preserve">Valor Nominal </t>
    </r>
    <r>
      <rPr>
        <b/>
        <i/>
        <sz val="12"/>
        <rFont val="Arial"/>
        <family val="2"/>
      </rPr>
      <t>m</t>
    </r>
    <r>
      <rPr>
        <b/>
        <i/>
        <vertAlign val="subscript"/>
        <sz val="12"/>
        <rFont val="Arial"/>
        <family val="2"/>
      </rPr>
      <t xml:space="preserve">Nt  </t>
    </r>
    <r>
      <rPr>
        <b/>
        <i/>
        <sz val="12"/>
        <rFont val="Arial"/>
        <family val="2"/>
      </rPr>
      <t>en g</t>
    </r>
  </si>
  <si>
    <r>
      <t xml:space="preserve">Densidad </t>
    </r>
    <r>
      <rPr>
        <b/>
        <i/>
        <sz val="12"/>
        <rFont val="Arial"/>
        <family val="2"/>
      </rPr>
      <t>ρ</t>
    </r>
    <r>
      <rPr>
        <b/>
        <i/>
        <vertAlign val="subscript"/>
        <sz val="12"/>
        <rFont val="Arial"/>
        <family val="2"/>
      </rPr>
      <t xml:space="preserve">t            </t>
    </r>
    <r>
      <rPr>
        <b/>
        <i/>
        <sz val="12"/>
        <rFont val="Arial"/>
        <family val="2"/>
      </rPr>
      <t>kg/m3</t>
    </r>
  </si>
  <si>
    <r>
      <t>Incertidumbre de densidad U</t>
    </r>
    <r>
      <rPr>
        <b/>
        <i/>
        <sz val="10"/>
        <rFont val="Arial"/>
        <family val="2"/>
      </rPr>
      <t>(ρ</t>
    </r>
    <r>
      <rPr>
        <b/>
        <i/>
        <vertAlign val="subscript"/>
        <sz val="10"/>
        <rFont val="Arial"/>
        <family val="2"/>
      </rPr>
      <t>t</t>
    </r>
    <r>
      <rPr>
        <b/>
        <i/>
        <sz val="10"/>
        <rFont val="Arial"/>
        <family val="2"/>
      </rPr>
      <t>)                             kg/m3</t>
    </r>
  </si>
  <si>
    <r>
      <t xml:space="preserve">Unidades en   " °C ,  rH%  </t>
    </r>
    <r>
      <rPr>
        <sz val="14"/>
        <rFont val="Arial"/>
        <family val="2"/>
      </rPr>
      <t>y</t>
    </r>
    <r>
      <rPr>
        <b/>
        <sz val="14"/>
        <rFont val="Arial"/>
        <family val="2"/>
      </rPr>
      <t xml:space="preserve"> hPa " </t>
    </r>
    <r>
      <rPr>
        <sz val="14"/>
        <rFont val="Arial"/>
        <family val="2"/>
      </rPr>
      <t xml:space="preserve"> según corresponda</t>
    </r>
  </si>
  <si>
    <r>
      <t xml:space="preserve">Resolución </t>
    </r>
    <r>
      <rPr>
        <b/>
        <i/>
        <sz val="10"/>
        <rFont val="Arial"/>
        <family val="2"/>
      </rPr>
      <t>d</t>
    </r>
  </si>
  <si>
    <t xml:space="preserve">20 kg </t>
  </si>
  <si>
    <t xml:space="preserve">10 kg </t>
  </si>
  <si>
    <t xml:space="preserve">5 kg </t>
  </si>
  <si>
    <t>Código interno</t>
  </si>
  <si>
    <t>Número de pesas suministradas para la verificación: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</si>
</sst>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yyyy\-mm\-dd;@"/>
    <numFmt numFmtId="165" formatCode="0.000"/>
    <numFmt numFmtId="166" formatCode="0.0"/>
    <numFmt numFmtId="167" formatCode="0.00000"/>
    <numFmt numFmtId="168" formatCode="0.0000"/>
    <numFmt numFmtId="169" formatCode="[$-240A]hh:mm:ss\ AM/PM;@"/>
    <numFmt numFmtId="170" formatCode="0.0000000"/>
    <numFmt numFmtId="171" formatCode="0_ &quot;kg&quot;"/>
    <numFmt numFmtId="172" formatCode="0_ &quot;g&quot;"/>
    <numFmt numFmtId="173" formatCode="0.000000"/>
    <numFmt numFmtId="174" formatCode="0\ &quot;g&quot;"/>
    <numFmt numFmtId="175" formatCode="0\ &quot;g *&quot;"/>
    <numFmt numFmtId="176" formatCode="\1\ &quot;kg&quot;"/>
    <numFmt numFmtId="177" formatCode="\2\ &quot;kg&quot;"/>
    <numFmt numFmtId="178" formatCode="\2\ &quot;kg *&quot;"/>
    <numFmt numFmtId="179" formatCode="\5\ &quot;kg&quot;"/>
    <numFmt numFmtId="180" formatCode="0\ &quot;kg&quot;"/>
    <numFmt numFmtId="181" formatCode="\5\ &quot;kg C&quot;"/>
    <numFmt numFmtId="182" formatCode="0\ &quot;kg C&quot;"/>
  </numFmts>
  <fonts count="6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rgb="FF000000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0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i/>
      <sz val="10"/>
      <color theme="1"/>
      <name val="Arial"/>
      <family val="2"/>
    </font>
    <font>
      <b/>
      <i/>
      <vertAlign val="subscript"/>
      <sz val="10"/>
      <color theme="1"/>
      <name val="Arial"/>
      <family val="2"/>
    </font>
    <font>
      <i/>
      <vertAlign val="subscript"/>
      <sz val="10"/>
      <color theme="1"/>
      <name val="Arial"/>
      <family val="2"/>
    </font>
    <font>
      <b/>
      <sz val="10"/>
      <color theme="0"/>
      <name val="Arial"/>
      <family val="2"/>
    </font>
    <font>
      <sz val="16"/>
      <color theme="1"/>
      <name val="Arial"/>
      <family val="2"/>
    </font>
    <font>
      <sz val="11"/>
      <color theme="0" tint="-0.34998626667073579"/>
      <name val="Arial"/>
      <family val="2"/>
    </font>
    <font>
      <b/>
      <sz val="14"/>
      <color theme="0" tint="-0.34998626667073579"/>
      <name val="Arial"/>
      <family val="2"/>
    </font>
    <font>
      <b/>
      <sz val="14"/>
      <name val="Arial"/>
      <family val="2"/>
    </font>
    <font>
      <b/>
      <sz val="14"/>
      <color theme="0"/>
      <name val="Arial"/>
      <family val="2"/>
    </font>
    <font>
      <b/>
      <i/>
      <sz val="11"/>
      <color theme="0"/>
      <name val="Arial"/>
      <family val="2"/>
    </font>
    <font>
      <b/>
      <i/>
      <vertAlign val="subscript"/>
      <sz val="11"/>
      <color theme="0"/>
      <name val="Arial"/>
      <family val="2"/>
    </font>
    <font>
      <i/>
      <sz val="14"/>
      <color theme="0"/>
      <name val="Arial"/>
      <family val="2"/>
    </font>
    <font>
      <i/>
      <vertAlign val="subscript"/>
      <sz val="14"/>
      <color theme="0"/>
      <name val="Arial"/>
      <family val="2"/>
    </font>
    <font>
      <sz val="12"/>
      <color theme="0"/>
      <name val="Arial"/>
      <family val="2"/>
    </font>
    <font>
      <b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i/>
      <sz val="11"/>
      <color theme="1"/>
      <name val="Arial"/>
      <family val="2"/>
    </font>
    <font>
      <i/>
      <vertAlign val="subscript"/>
      <sz val="11"/>
      <color theme="1"/>
      <name val="Arial"/>
      <family val="2"/>
    </font>
    <font>
      <vertAlign val="subscript"/>
      <sz val="11"/>
      <color theme="1"/>
      <name val="Arial"/>
      <family val="2"/>
    </font>
    <font>
      <sz val="14"/>
      <color theme="1"/>
      <name val="Arial"/>
      <family val="2"/>
    </font>
    <font>
      <vertAlign val="subscript"/>
      <sz val="14"/>
      <color theme="1"/>
      <name val="Arial"/>
      <family val="2"/>
    </font>
    <font>
      <b/>
      <sz val="18"/>
      <color theme="1"/>
      <name val="Arial"/>
      <family val="2"/>
    </font>
    <font>
      <sz val="11"/>
      <name val="Arial"/>
      <family val="2"/>
    </font>
    <font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sz val="9"/>
      <color theme="1"/>
      <name val="Arial"/>
      <family val="2"/>
    </font>
    <font>
      <vertAlign val="subscript"/>
      <sz val="10"/>
      <color theme="1"/>
      <name val="Arial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sz val="12"/>
      <color theme="0"/>
      <name val="Arial Narrow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 Narrow"/>
      <family val="2"/>
    </font>
    <font>
      <b/>
      <sz val="12"/>
      <name val="Arial"/>
      <family val="2"/>
    </font>
    <font>
      <sz val="11"/>
      <color rgb="FFFFFFFF"/>
      <name val="Calibri"/>
      <family val="2"/>
      <scheme val="minor"/>
    </font>
    <font>
      <sz val="12"/>
      <color rgb="FFFF0000"/>
      <name val="Arial Narrow"/>
      <family val="2"/>
    </font>
    <font>
      <sz val="12"/>
      <name val="Arial"/>
      <family val="2"/>
    </font>
    <font>
      <sz val="10"/>
      <name val="Arial"/>
      <family val="2"/>
    </font>
    <font>
      <b/>
      <vertAlign val="superscript"/>
      <sz val="12"/>
      <name val="Arial"/>
      <family val="2"/>
    </font>
    <font>
      <b/>
      <i/>
      <sz val="12"/>
      <name val="Arial"/>
      <family val="2"/>
    </font>
    <font>
      <b/>
      <i/>
      <vertAlign val="subscript"/>
      <sz val="12"/>
      <name val="Arial"/>
      <family val="2"/>
    </font>
    <font>
      <b/>
      <i/>
      <sz val="10"/>
      <name val="Arial"/>
      <family val="2"/>
    </font>
    <font>
      <b/>
      <i/>
      <vertAlign val="subscript"/>
      <sz val="10"/>
      <name val="Arial"/>
      <family val="2"/>
    </font>
    <font>
      <sz val="14"/>
      <name val="Arial"/>
      <family val="2"/>
    </font>
    <font>
      <sz val="12"/>
      <name val="Arial Narrow"/>
      <family val="2"/>
    </font>
  </fonts>
  <fills count="2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BDD7EE"/>
        <bgColor indexed="64"/>
      </patternFill>
    </fill>
    <fill>
      <gradientFill degree="90">
        <stop position="0">
          <color rgb="FF7030A0"/>
        </stop>
        <stop position="1">
          <color rgb="FFFFFF00"/>
        </stop>
      </gradientFill>
    </fill>
    <fill>
      <patternFill patternType="solid">
        <fgColor rgb="FF1F4E78"/>
        <bgColor indexed="64"/>
      </patternFill>
    </fill>
    <fill>
      <patternFill patternType="darkTrellis">
        <fgColor auto="1"/>
        <bgColor auto="1"/>
      </patternFill>
    </fill>
    <fill>
      <patternFill patternType="lightGray">
        <fgColor auto="1"/>
        <bgColor auto="1"/>
      </patternFill>
    </fill>
    <fill>
      <patternFill patternType="mediumGray">
        <fgColor auto="1"/>
        <bgColor auto="1"/>
      </patternFill>
    </fill>
    <fill>
      <patternFill patternType="darkDown">
        <fgColor auto="1"/>
        <bgColor auto="1"/>
      </patternFill>
    </fill>
    <fill>
      <patternFill patternType="solid">
        <fgColor rgb="FFB6FD03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2" fontId="9" fillId="15" borderId="0">
      <protection hidden="1"/>
    </xf>
    <xf numFmtId="2" fontId="9" fillId="17" borderId="23">
      <alignment horizontal="center" vertical="center"/>
      <protection hidden="1"/>
    </xf>
    <xf numFmtId="2" fontId="9" fillId="18" borderId="23">
      <alignment horizontal="center" vertical="center"/>
      <protection hidden="1"/>
    </xf>
    <xf numFmtId="2" fontId="9" fillId="19" borderId="23">
      <alignment horizontal="center" vertical="center"/>
      <protection hidden="1"/>
    </xf>
    <xf numFmtId="2" fontId="9" fillId="20" borderId="23">
      <alignment horizontal="center" vertical="center"/>
      <protection hidden="1"/>
    </xf>
  </cellStyleXfs>
  <cellXfs count="59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Alignment="1"/>
    <xf numFmtId="0" fontId="44" fillId="0" borderId="0" xfId="0" applyFont="1"/>
    <xf numFmtId="0" fontId="7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44" fillId="11" borderId="0" xfId="0" applyFont="1" applyFill="1" applyAlignment="1">
      <alignment horizontal="center"/>
    </xf>
    <xf numFmtId="0" fontId="3" fillId="0" borderId="0" xfId="0" applyFont="1" applyAlignment="1">
      <alignment horizontal="right" vertical="center"/>
    </xf>
    <xf numFmtId="0" fontId="2" fillId="10" borderId="0" xfId="0" applyFont="1" applyFill="1"/>
    <xf numFmtId="166" fontId="37" fillId="4" borderId="8" xfId="0" applyNumberFormat="1" applyFont="1" applyFill="1" applyBorder="1" applyAlignment="1" applyProtection="1">
      <alignment horizontal="center" vertical="center"/>
      <protection locked="0" hidden="1"/>
    </xf>
    <xf numFmtId="169" fontId="40" fillId="4" borderId="8" xfId="0" applyNumberFormat="1" applyFont="1" applyFill="1" applyBorder="1" applyAlignment="1" applyProtection="1">
      <alignment horizontal="center" vertical="center"/>
      <protection locked="0" hidden="1"/>
    </xf>
    <xf numFmtId="49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166" fontId="37" fillId="12" borderId="8" xfId="0" applyNumberFormat="1" applyFont="1" applyFill="1" applyBorder="1" applyAlignment="1" applyProtection="1">
      <alignment horizontal="center" vertical="center"/>
      <protection locked="0" hidden="1"/>
    </xf>
    <xf numFmtId="166" fontId="37" fillId="12" borderId="9" xfId="0" applyNumberFormat="1" applyFont="1" applyFill="1" applyBorder="1" applyAlignment="1" applyProtection="1">
      <alignment horizontal="center" vertical="center" wrapText="1"/>
      <protection locked="0" hidden="1"/>
    </xf>
    <xf numFmtId="169" fontId="40" fillId="4" borderId="7" xfId="0" applyNumberFormat="1" applyFont="1" applyFill="1" applyBorder="1" applyAlignment="1" applyProtection="1">
      <alignment horizontal="center" vertical="center"/>
      <protection locked="0" hidden="1"/>
    </xf>
    <xf numFmtId="0" fontId="49" fillId="0" borderId="0" xfId="0" applyFont="1"/>
    <xf numFmtId="0" fontId="49" fillId="0" borderId="0" xfId="0" applyFont="1" applyAlignment="1">
      <alignment horizontal="center" vertical="center"/>
    </xf>
    <xf numFmtId="167" fontId="37" fillId="4" borderId="2" xfId="0" applyNumberFormat="1" applyFont="1" applyFill="1" applyBorder="1" applyAlignment="1" applyProtection="1">
      <alignment horizontal="center" vertical="center"/>
      <protection locked="0" hidden="1"/>
    </xf>
    <xf numFmtId="167" fontId="37" fillId="4" borderId="5" xfId="0" applyNumberFormat="1" applyFont="1" applyFill="1" applyBorder="1" applyAlignment="1" applyProtection="1">
      <alignment horizontal="center" vertical="center"/>
      <protection locked="0" hidden="1"/>
    </xf>
    <xf numFmtId="0" fontId="2" fillId="0" borderId="0" xfId="0" applyNumberFormat="1" applyFont="1" applyAlignment="1">
      <alignment horizontal="left"/>
    </xf>
    <xf numFmtId="0" fontId="2" fillId="0" borderId="0" xfId="0" applyFont="1" applyAlignment="1">
      <alignment horizontal="justify" vertical="justify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justify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46" fillId="0" borderId="0" xfId="0" applyFont="1" applyAlignment="1">
      <alignment horizontal="left"/>
    </xf>
    <xf numFmtId="2" fontId="9" fillId="15" borderId="23" xfId="2" applyBorder="1" applyAlignment="1" applyProtection="1">
      <alignment horizontal="center" vertical="center" wrapText="1"/>
      <protection locked="0" hidden="1"/>
    </xf>
    <xf numFmtId="1" fontId="9" fillId="15" borderId="17" xfId="2" applyNumberFormat="1" applyBorder="1" applyAlignment="1" applyProtection="1">
      <alignment horizontal="center" vertical="center"/>
      <protection locked="0" hidden="1"/>
    </xf>
    <xf numFmtId="1" fontId="9" fillId="15" borderId="39" xfId="2" applyNumberFormat="1" applyBorder="1" applyAlignment="1" applyProtection="1">
      <alignment horizontal="center" vertical="center"/>
      <protection locked="0" hidden="1"/>
    </xf>
    <xf numFmtId="2" fontId="9" fillId="15" borderId="23" xfId="2" applyBorder="1" applyAlignment="1" applyProtection="1">
      <alignment horizontal="center" vertical="center"/>
      <protection locked="0" hidden="1"/>
    </xf>
    <xf numFmtId="0" fontId="9" fillId="12" borderId="23" xfId="0" applyFont="1" applyFill="1" applyBorder="1" applyAlignment="1" applyProtection="1">
      <alignment horizontal="center" vertical="center"/>
      <protection locked="0" hidden="1"/>
    </xf>
    <xf numFmtId="0" fontId="19" fillId="0" borderId="0" xfId="0" applyFont="1" applyFill="1" applyBorder="1" applyAlignment="1" applyProtection="1">
      <alignment vertical="center"/>
    </xf>
    <xf numFmtId="0" fontId="9" fillId="0" borderId="0" xfId="0" applyFont="1" applyProtection="1"/>
    <xf numFmtId="2" fontId="9" fillId="3" borderId="27" xfId="0" applyNumberFormat="1" applyFont="1" applyFill="1" applyBorder="1" applyAlignment="1" applyProtection="1"/>
    <xf numFmtId="2" fontId="9" fillId="3" borderId="0" xfId="0" applyNumberFormat="1" applyFont="1" applyFill="1" applyBorder="1" applyAlignment="1" applyProtection="1"/>
    <xf numFmtId="2" fontId="9" fillId="0" borderId="0" xfId="0" applyNumberFormat="1" applyFont="1" applyProtection="1"/>
    <xf numFmtId="2" fontId="40" fillId="0" borderId="0" xfId="0" applyNumberFormat="1" applyFont="1" applyProtection="1"/>
    <xf numFmtId="0" fontId="42" fillId="9" borderId="0" xfId="0" applyFont="1" applyFill="1" applyBorder="1" applyAlignment="1" applyProtection="1">
      <alignment vertical="center"/>
    </xf>
    <xf numFmtId="2" fontId="43" fillId="8" borderId="7" xfId="1" applyNumberFormat="1" applyFont="1" applyFill="1" applyBorder="1" applyAlignment="1" applyProtection="1">
      <alignment horizontal="center" vertical="center" wrapText="1"/>
    </xf>
    <xf numFmtId="2" fontId="43" fillId="8" borderId="8" xfId="1" applyNumberFormat="1" applyFont="1" applyFill="1" applyBorder="1" applyAlignment="1" applyProtection="1">
      <alignment horizontal="center" vertical="center" wrapText="1"/>
    </xf>
    <xf numFmtId="2" fontId="14" fillId="8" borderId="8" xfId="1" applyNumberFormat="1" applyFont="1" applyFill="1" applyBorder="1" applyAlignment="1" applyProtection="1">
      <alignment horizontal="center" vertical="center" wrapText="1"/>
    </xf>
    <xf numFmtId="2" fontId="13" fillId="8" borderId="8" xfId="0" applyNumberFormat="1" applyFont="1" applyFill="1" applyBorder="1" applyAlignment="1" applyProtection="1">
      <alignment horizontal="center" vertical="center" wrapText="1"/>
    </xf>
    <xf numFmtId="2" fontId="14" fillId="8" borderId="31" xfId="1" applyNumberFormat="1" applyFont="1" applyFill="1" applyBorder="1" applyAlignment="1" applyProtection="1">
      <alignment horizontal="center" vertical="center" wrapText="1"/>
    </xf>
    <xf numFmtId="14" fontId="10" fillId="14" borderId="44" xfId="0" applyNumberFormat="1" applyFont="1" applyFill="1" applyBorder="1" applyAlignment="1" applyProtection="1">
      <alignment horizontal="center" vertical="center" wrapText="1"/>
    </xf>
    <xf numFmtId="0" fontId="10" fillId="14" borderId="44" xfId="0" applyNumberFormat="1" applyFont="1" applyFill="1" applyBorder="1" applyAlignment="1" applyProtection="1">
      <alignment horizontal="center" vertical="center" wrapText="1"/>
    </xf>
    <xf numFmtId="2" fontId="9" fillId="0" borderId="0" xfId="0" applyNumberFormat="1" applyFont="1" applyFill="1" applyBorder="1" applyProtection="1"/>
    <xf numFmtId="2" fontId="9" fillId="3" borderId="0" xfId="0" applyNumberFormat="1" applyFont="1" applyFill="1" applyBorder="1" applyProtection="1"/>
    <xf numFmtId="0" fontId="9" fillId="0" borderId="0" xfId="0" applyFont="1" applyBorder="1" applyProtection="1"/>
    <xf numFmtId="0" fontId="13" fillId="6" borderId="11" xfId="0" applyFont="1" applyFill="1" applyBorder="1" applyAlignment="1" applyProtection="1">
      <alignment vertical="center"/>
    </xf>
    <xf numFmtId="0" fontId="10" fillId="10" borderId="33" xfId="0" applyFont="1" applyFill="1" applyBorder="1" applyAlignment="1" applyProtection="1">
      <alignment horizontal="center" vertical="center"/>
    </xf>
    <xf numFmtId="0" fontId="13" fillId="8" borderId="33" xfId="0" applyFont="1" applyFill="1" applyBorder="1" applyAlignment="1" applyProtection="1">
      <alignment vertical="center"/>
    </xf>
    <xf numFmtId="0" fontId="10" fillId="10" borderId="34" xfId="0" applyFont="1" applyFill="1" applyBorder="1" applyAlignment="1" applyProtection="1">
      <alignment horizontal="center" vertical="center"/>
    </xf>
    <xf numFmtId="0" fontId="10" fillId="3" borderId="0" xfId="0" applyFont="1" applyFill="1" applyBorder="1" applyProtection="1"/>
    <xf numFmtId="0" fontId="13" fillId="6" borderId="33" xfId="0" applyFont="1" applyFill="1" applyBorder="1" applyAlignment="1" applyProtection="1">
      <alignment vertical="center"/>
    </xf>
    <xf numFmtId="0" fontId="9" fillId="3" borderId="0" xfId="0" applyFont="1" applyFill="1" applyBorder="1" applyProtection="1"/>
    <xf numFmtId="0" fontId="13" fillId="6" borderId="3" xfId="0" applyFont="1" applyFill="1" applyBorder="1" applyAlignment="1" applyProtection="1">
      <alignment vertical="center"/>
    </xf>
    <xf numFmtId="0" fontId="10" fillId="10" borderId="2" xfId="0" applyFont="1" applyFill="1" applyBorder="1" applyAlignment="1" applyProtection="1">
      <alignment horizontal="center" vertical="center"/>
    </xf>
    <xf numFmtId="0" fontId="13" fillId="6" borderId="2" xfId="0" applyFont="1" applyFill="1" applyBorder="1" applyAlignment="1" applyProtection="1">
      <alignment vertical="center"/>
    </xf>
    <xf numFmtId="0" fontId="10" fillId="10" borderId="10" xfId="0" applyFont="1" applyFill="1" applyBorder="1" applyAlignment="1" applyProtection="1">
      <alignment horizontal="center" vertical="center"/>
    </xf>
    <xf numFmtId="0" fontId="13" fillId="6" borderId="3" xfId="0" applyFont="1" applyFill="1" applyBorder="1" applyAlignment="1" applyProtection="1">
      <alignment vertical="center" wrapText="1"/>
    </xf>
    <xf numFmtId="0" fontId="13" fillId="6" borderId="2" xfId="0" applyFont="1" applyFill="1" applyBorder="1" applyAlignment="1" applyProtection="1">
      <alignment horizontal="center" vertical="center" wrapText="1"/>
    </xf>
    <xf numFmtId="164" fontId="10" fillId="10" borderId="10" xfId="0" applyNumberFormat="1" applyFont="1" applyFill="1" applyBorder="1" applyAlignment="1" applyProtection="1">
      <alignment horizontal="center" vertical="center"/>
    </xf>
    <xf numFmtId="0" fontId="9" fillId="3" borderId="0" xfId="0" applyFont="1" applyFill="1" applyProtection="1"/>
    <xf numFmtId="0" fontId="38" fillId="10" borderId="10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9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vertical="center"/>
    </xf>
    <xf numFmtId="0" fontId="10" fillId="10" borderId="5" xfId="0" applyFont="1" applyFill="1" applyBorder="1" applyAlignment="1" applyProtection="1">
      <alignment horizontal="center" vertical="center"/>
    </xf>
    <xf numFmtId="0" fontId="38" fillId="10" borderId="6" xfId="0" applyFont="1" applyFill="1" applyBorder="1" applyAlignment="1" applyProtection="1">
      <alignment horizontal="center" vertical="center"/>
    </xf>
    <xf numFmtId="0" fontId="9" fillId="3" borderId="34" xfId="0" applyFont="1" applyFill="1" applyBorder="1" applyAlignment="1" applyProtection="1">
      <alignment vertical="center"/>
    </xf>
    <xf numFmtId="0" fontId="13" fillId="6" borderId="12" xfId="0" applyFont="1" applyFill="1" applyBorder="1" applyAlignment="1" applyProtection="1">
      <alignment vertical="center" wrapText="1"/>
    </xf>
    <xf numFmtId="0" fontId="10" fillId="8" borderId="5" xfId="0" applyFont="1" applyFill="1" applyBorder="1" applyAlignment="1" applyProtection="1">
      <alignment horizontal="center" vertical="center" wrapText="1"/>
    </xf>
    <xf numFmtId="0" fontId="10" fillId="10" borderId="6" xfId="0" applyFont="1" applyFill="1" applyBorder="1" applyAlignment="1" applyProtection="1">
      <alignment horizontal="center" vertical="center"/>
    </xf>
    <xf numFmtId="0" fontId="13" fillId="6" borderId="11" xfId="0" applyFont="1" applyFill="1" applyBorder="1" applyAlignment="1" applyProtection="1">
      <alignment horizontal="left" vertical="center" wrapText="1"/>
    </xf>
    <xf numFmtId="0" fontId="10" fillId="10" borderId="33" xfId="0" applyFont="1" applyFill="1" applyBorder="1" applyAlignment="1" applyProtection="1">
      <alignment horizontal="center" vertical="center" wrapText="1"/>
    </xf>
    <xf numFmtId="0" fontId="13" fillId="6" borderId="33" xfId="0" applyFont="1" applyFill="1" applyBorder="1" applyAlignment="1" applyProtection="1">
      <alignment horizontal="left" vertical="center" wrapText="1"/>
    </xf>
    <xf numFmtId="1" fontId="10" fillId="10" borderId="53" xfId="0" applyNumberFormat="1" applyFont="1" applyFill="1" applyBorder="1" applyAlignment="1" applyProtection="1">
      <alignment horizontal="center" vertical="center" wrapText="1"/>
    </xf>
    <xf numFmtId="0" fontId="40" fillId="6" borderId="33" xfId="0" applyFont="1" applyFill="1" applyBorder="1" applyAlignment="1" applyProtection="1">
      <alignment horizontal="left" vertical="center" wrapText="1"/>
    </xf>
    <xf numFmtId="164" fontId="10" fillId="10" borderId="13" xfId="0" applyNumberFormat="1" applyFont="1" applyFill="1" applyBorder="1" applyAlignment="1" applyProtection="1">
      <alignment horizontal="center" vertical="center" wrapText="1"/>
    </xf>
    <xf numFmtId="0" fontId="40" fillId="6" borderId="4" xfId="0" applyFont="1" applyFill="1" applyBorder="1" applyAlignment="1" applyProtection="1">
      <alignment horizontal="center" vertical="center" wrapText="1"/>
    </xf>
    <xf numFmtId="166" fontId="10" fillId="10" borderId="5" xfId="0" applyNumberFormat="1" applyFont="1" applyFill="1" applyBorder="1" applyAlignment="1" applyProtection="1">
      <alignment horizontal="center" vertical="center" wrapText="1"/>
    </xf>
    <xf numFmtId="0" fontId="10" fillId="10" borderId="5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left" vertical="center" wrapText="1"/>
    </xf>
    <xf numFmtId="0" fontId="20" fillId="0" borderId="0" xfId="0" applyFont="1" applyBorder="1" applyProtection="1"/>
    <xf numFmtId="0" fontId="20" fillId="3" borderId="0" xfId="0" applyFont="1" applyFill="1" applyBorder="1" applyProtection="1"/>
    <xf numFmtId="0" fontId="20" fillId="0" borderId="0" xfId="0" applyFont="1" applyProtection="1"/>
    <xf numFmtId="0" fontId="21" fillId="3" borderId="26" xfId="0" applyFont="1" applyFill="1" applyBorder="1" applyAlignment="1" applyProtection="1">
      <alignment horizontal="center" vertical="center"/>
    </xf>
    <xf numFmtId="0" fontId="21" fillId="3" borderId="27" xfId="0" applyFont="1" applyFill="1" applyBorder="1" applyAlignment="1" applyProtection="1">
      <alignment horizontal="center" vertical="center"/>
    </xf>
    <xf numFmtId="0" fontId="21" fillId="3" borderId="25" xfId="0" applyFont="1" applyFill="1" applyBorder="1" applyAlignment="1" applyProtection="1">
      <alignment horizontal="center" vertical="center"/>
    </xf>
    <xf numFmtId="0" fontId="13" fillId="6" borderId="16" xfId="0" applyFont="1" applyFill="1" applyBorder="1" applyAlignment="1" applyProtection="1">
      <alignment vertical="center" wrapText="1"/>
    </xf>
    <xf numFmtId="166" fontId="13" fillId="6" borderId="9" xfId="0" applyNumberFormat="1" applyFont="1" applyFill="1" applyBorder="1" applyAlignment="1" applyProtection="1">
      <alignment vertical="center" wrapText="1"/>
    </xf>
    <xf numFmtId="0" fontId="29" fillId="6" borderId="11" xfId="0" applyFont="1" applyFill="1" applyBorder="1" applyAlignment="1" applyProtection="1">
      <alignment horizontal="center" vertical="center" wrapText="1"/>
    </xf>
    <xf numFmtId="0" fontId="9" fillId="6" borderId="13" xfId="0" applyFont="1" applyFill="1" applyBorder="1" applyAlignment="1" applyProtection="1">
      <alignment horizontal="center" vertical="center"/>
    </xf>
    <xf numFmtId="0" fontId="29" fillId="6" borderId="1" xfId="0" applyFont="1" applyFill="1" applyBorder="1" applyAlignment="1" applyProtection="1">
      <alignment horizontal="center" vertical="center"/>
    </xf>
    <xf numFmtId="0" fontId="29" fillId="6" borderId="54" xfId="0" applyFont="1" applyFill="1" applyBorder="1" applyAlignment="1" applyProtection="1">
      <alignment horizontal="center" vertical="center"/>
    </xf>
    <xf numFmtId="0" fontId="29" fillId="6" borderId="2" xfId="0" applyFont="1" applyFill="1" applyBorder="1" applyAlignment="1" applyProtection="1">
      <alignment horizontal="center" vertical="center"/>
    </xf>
    <xf numFmtId="0" fontId="29" fillId="6" borderId="5" xfId="0" applyFont="1" applyFill="1" applyBorder="1" applyAlignment="1" applyProtection="1">
      <alignment horizontal="center" vertical="center"/>
    </xf>
    <xf numFmtId="0" fontId="29" fillId="6" borderId="7" xfId="0" applyFont="1" applyFill="1" applyBorder="1" applyAlignment="1" applyProtection="1">
      <alignment vertical="center" wrapText="1"/>
    </xf>
    <xf numFmtId="166" fontId="13" fillId="6" borderId="8" xfId="0" applyNumberFormat="1" applyFont="1" applyFill="1" applyBorder="1" applyAlignment="1" applyProtection="1">
      <alignment vertical="center" wrapText="1"/>
    </xf>
    <xf numFmtId="0" fontId="20" fillId="3" borderId="27" xfId="0" applyFont="1" applyFill="1" applyBorder="1" applyProtection="1"/>
    <xf numFmtId="0" fontId="20" fillId="3" borderId="29" xfId="0" applyFont="1" applyFill="1" applyBorder="1" applyProtection="1"/>
    <xf numFmtId="0" fontId="29" fillId="6" borderId="39" xfId="0" applyFont="1" applyFill="1" applyBorder="1" applyAlignment="1" applyProtection="1">
      <alignment horizontal="center" vertical="center"/>
    </xf>
    <xf numFmtId="0" fontId="29" fillId="6" borderId="20" xfId="0" applyFont="1" applyFill="1" applyBorder="1" applyAlignment="1" applyProtection="1">
      <alignment horizontal="center" vertical="center"/>
    </xf>
    <xf numFmtId="0" fontId="29" fillId="6" borderId="10" xfId="0" applyFont="1" applyFill="1" applyBorder="1" applyAlignment="1" applyProtection="1">
      <alignment horizontal="center" vertical="center"/>
    </xf>
    <xf numFmtId="0" fontId="20" fillId="3" borderId="30" xfId="0" applyFont="1" applyFill="1" applyBorder="1" applyAlignment="1" applyProtection="1">
      <alignment vertical="center"/>
    </xf>
    <xf numFmtId="0" fontId="29" fillId="6" borderId="40" xfId="0" applyFont="1" applyFill="1" applyBorder="1" applyAlignment="1" applyProtection="1">
      <alignment horizontal="center" vertical="center"/>
    </xf>
    <xf numFmtId="167" fontId="9" fillId="6" borderId="41" xfId="0" applyNumberFormat="1" applyFont="1" applyFill="1" applyBorder="1" applyAlignment="1" applyProtection="1">
      <alignment horizontal="center" vertical="center"/>
    </xf>
    <xf numFmtId="167" fontId="9" fillId="6" borderId="33" xfId="0" applyNumberFormat="1" applyFont="1" applyFill="1" applyBorder="1" applyAlignment="1" applyProtection="1">
      <alignment horizontal="center" vertical="center"/>
    </xf>
    <xf numFmtId="167" fontId="9" fillId="6" borderId="34" xfId="0" applyNumberFormat="1" applyFont="1" applyFill="1" applyBorder="1" applyAlignment="1" applyProtection="1">
      <alignment horizontal="center" vertical="center"/>
    </xf>
    <xf numFmtId="0" fontId="29" fillId="6" borderId="42" xfId="0" applyFont="1" applyFill="1" applyBorder="1" applyAlignment="1" applyProtection="1">
      <alignment horizontal="center" vertical="center"/>
    </xf>
    <xf numFmtId="167" fontId="9" fillId="6" borderId="20" xfId="0" applyNumberFormat="1" applyFont="1" applyFill="1" applyBorder="1" applyAlignment="1" applyProtection="1">
      <alignment horizontal="center" vertical="center"/>
    </xf>
    <xf numFmtId="167" fontId="9" fillId="6" borderId="2" xfId="0" applyNumberFormat="1" applyFont="1" applyFill="1" applyBorder="1" applyAlignment="1" applyProtection="1">
      <alignment horizontal="center" vertical="center"/>
    </xf>
    <xf numFmtId="167" fontId="9" fillId="6" borderId="10" xfId="0" applyNumberFormat="1" applyFont="1" applyFill="1" applyBorder="1" applyAlignment="1" applyProtection="1">
      <alignment horizontal="center" vertical="center"/>
    </xf>
    <xf numFmtId="0" fontId="29" fillId="6" borderId="43" xfId="0" applyFont="1" applyFill="1" applyBorder="1" applyAlignment="1" applyProtection="1">
      <alignment horizontal="center" vertical="center"/>
    </xf>
    <xf numFmtId="167" fontId="9" fillId="6" borderId="38" xfId="0" applyNumberFormat="1" applyFont="1" applyFill="1" applyBorder="1" applyAlignment="1" applyProtection="1">
      <alignment horizontal="center" vertical="center"/>
    </xf>
    <xf numFmtId="167" fontId="9" fillId="6" borderId="5" xfId="0" applyNumberFormat="1" applyFont="1" applyFill="1" applyBorder="1" applyAlignment="1" applyProtection="1">
      <alignment horizontal="center" vertical="center"/>
    </xf>
    <xf numFmtId="167" fontId="9" fillId="6" borderId="6" xfId="0" applyNumberFormat="1" applyFont="1" applyFill="1" applyBorder="1" applyAlignment="1" applyProtection="1">
      <alignment horizontal="center" vertical="center"/>
    </xf>
    <xf numFmtId="0" fontId="11" fillId="5" borderId="7" xfId="0" applyFont="1" applyFill="1" applyBorder="1" applyAlignment="1" applyProtection="1">
      <alignment horizontal="center" vertical="top" wrapText="1"/>
    </xf>
    <xf numFmtId="167" fontId="29" fillId="6" borderId="17" xfId="0" applyNumberFormat="1" applyFont="1" applyFill="1" applyBorder="1" applyAlignment="1" applyProtection="1">
      <alignment horizontal="center" vertical="center"/>
    </xf>
    <xf numFmtId="0" fontId="11" fillId="5" borderId="44" xfId="0" applyFont="1" applyFill="1" applyBorder="1" applyAlignment="1" applyProtection="1">
      <alignment horizontal="center" vertical="center" wrapText="1"/>
    </xf>
    <xf numFmtId="11" fontId="29" fillId="6" borderId="24" xfId="0" applyNumberFormat="1" applyFont="1" applyFill="1" applyBorder="1" applyAlignment="1" applyProtection="1">
      <alignment horizontal="center" vertical="center"/>
    </xf>
    <xf numFmtId="165" fontId="20" fillId="3" borderId="0" xfId="0" applyNumberFormat="1" applyFont="1" applyFill="1" applyBorder="1" applyProtection="1"/>
    <xf numFmtId="0" fontId="29" fillId="6" borderId="34" xfId="0" applyFont="1" applyFill="1" applyBorder="1" applyAlignment="1" applyProtection="1">
      <alignment horizontal="center" vertical="center" wrapText="1"/>
    </xf>
    <xf numFmtId="166" fontId="9" fillId="6" borderId="10" xfId="0" applyNumberFormat="1" applyFont="1" applyFill="1" applyBorder="1" applyAlignment="1" applyProtection="1">
      <alignment horizontal="center" vertical="center" wrapText="1"/>
    </xf>
    <xf numFmtId="168" fontId="29" fillId="6" borderId="13" xfId="0" applyNumberFormat="1" applyFont="1" applyFill="1" applyBorder="1" applyAlignment="1" applyProtection="1">
      <alignment horizontal="center" vertical="center"/>
    </xf>
    <xf numFmtId="0" fontId="29" fillId="6" borderId="45" xfId="0" applyFont="1" applyFill="1" applyBorder="1" applyAlignment="1" applyProtection="1">
      <alignment horizontal="center" vertical="center"/>
    </xf>
    <xf numFmtId="168" fontId="29" fillId="6" borderId="4" xfId="0" applyNumberFormat="1" applyFont="1" applyFill="1" applyBorder="1" applyAlignment="1" applyProtection="1">
      <alignment horizontal="center" vertical="center"/>
    </xf>
    <xf numFmtId="0" fontId="29" fillId="6" borderId="36" xfId="0" applyFont="1" applyFill="1" applyBorder="1" applyAlignment="1" applyProtection="1">
      <alignment horizontal="center" vertical="center"/>
    </xf>
    <xf numFmtId="166" fontId="9" fillId="6" borderId="6" xfId="0" applyNumberFormat="1" applyFont="1" applyFill="1" applyBorder="1" applyAlignment="1" applyProtection="1">
      <alignment horizontal="center" vertical="center" wrapText="1"/>
    </xf>
    <xf numFmtId="2" fontId="29" fillId="6" borderId="4" xfId="0" applyNumberFormat="1" applyFont="1" applyFill="1" applyBorder="1" applyAlignment="1" applyProtection="1">
      <alignment horizontal="center" vertical="center"/>
    </xf>
    <xf numFmtId="0" fontId="9" fillId="6" borderId="61" xfId="0" applyFont="1" applyFill="1" applyBorder="1" applyAlignment="1" applyProtection="1">
      <alignment horizontal="center" wrapText="1"/>
    </xf>
    <xf numFmtId="0" fontId="9" fillId="6" borderId="57" xfId="0" applyFont="1" applyFill="1" applyBorder="1" applyAlignment="1" applyProtection="1">
      <alignment horizontal="center"/>
    </xf>
    <xf numFmtId="0" fontId="9" fillId="6" borderId="49" xfId="0" applyFont="1" applyFill="1" applyBorder="1" applyAlignment="1" applyProtection="1">
      <alignment horizontal="center" wrapText="1"/>
    </xf>
    <xf numFmtId="0" fontId="31" fillId="6" borderId="57" xfId="0" applyFont="1" applyFill="1" applyBorder="1" applyAlignment="1" applyProtection="1">
      <alignment horizontal="center" vertical="center"/>
    </xf>
    <xf numFmtId="167" fontId="9" fillId="6" borderId="37" xfId="0" applyNumberFormat="1" applyFont="1" applyFill="1" applyBorder="1" applyAlignment="1" applyProtection="1">
      <alignment horizontal="center" vertical="center"/>
    </xf>
    <xf numFmtId="0" fontId="9" fillId="6" borderId="38" xfId="0" applyFont="1" applyFill="1" applyBorder="1" applyAlignment="1" applyProtection="1">
      <alignment horizontal="center" vertical="center"/>
    </xf>
    <xf numFmtId="0" fontId="9" fillId="6" borderId="4" xfId="0" applyFont="1" applyFill="1" applyBorder="1" applyAlignment="1" applyProtection="1">
      <alignment horizontal="center" vertical="center"/>
    </xf>
    <xf numFmtId="0" fontId="9" fillId="6" borderId="38" xfId="0" applyFont="1" applyFill="1" applyBorder="1" applyAlignment="1" applyProtection="1">
      <alignment horizontal="center"/>
    </xf>
    <xf numFmtId="0" fontId="20" fillId="3" borderId="0" xfId="0" applyFont="1" applyFill="1" applyBorder="1" applyAlignment="1" applyProtection="1">
      <alignment horizontal="center" vertical="center"/>
    </xf>
    <xf numFmtId="0" fontId="13" fillId="6" borderId="61" xfId="0" applyFont="1" applyFill="1" applyBorder="1" applyAlignment="1" applyProtection="1">
      <alignment vertical="top" wrapText="1"/>
    </xf>
    <xf numFmtId="0" fontId="29" fillId="6" borderId="57" xfId="0" applyFont="1" applyFill="1" applyBorder="1" applyAlignment="1" applyProtection="1">
      <alignment vertical="top" wrapText="1"/>
    </xf>
    <xf numFmtId="165" fontId="29" fillId="6" borderId="49" xfId="0" applyNumberFormat="1" applyFont="1" applyFill="1" applyBorder="1" applyAlignment="1" applyProtection="1">
      <alignment horizontal="center" vertical="center"/>
    </xf>
    <xf numFmtId="0" fontId="29" fillId="6" borderId="60" xfId="0" applyFont="1" applyFill="1" applyBorder="1" applyAlignment="1" applyProtection="1">
      <alignment horizontal="center" vertical="center"/>
    </xf>
    <xf numFmtId="166" fontId="20" fillId="3" borderId="0" xfId="0" applyNumberFormat="1" applyFont="1" applyFill="1" applyBorder="1" applyProtection="1"/>
    <xf numFmtId="0" fontId="10" fillId="7" borderId="46" xfId="0" applyFont="1" applyFill="1" applyBorder="1" applyAlignment="1" applyProtection="1">
      <alignment horizontal="left" vertical="center" wrapText="1"/>
    </xf>
    <xf numFmtId="0" fontId="9" fillId="7" borderId="20" xfId="0" applyFont="1" applyFill="1" applyBorder="1" applyAlignment="1" applyProtection="1">
      <alignment horizontal="center" vertical="center"/>
    </xf>
    <xf numFmtId="0" fontId="9" fillId="7" borderId="14" xfId="0" applyFont="1" applyFill="1" applyBorder="1" applyAlignment="1" applyProtection="1">
      <alignment horizontal="center" vertical="center"/>
    </xf>
    <xf numFmtId="0" fontId="9" fillId="7" borderId="15" xfId="0" applyFont="1" applyFill="1" applyBorder="1" applyAlignment="1" applyProtection="1">
      <alignment horizontal="center" vertical="center"/>
    </xf>
    <xf numFmtId="0" fontId="10" fillId="7" borderId="46" xfId="0" applyFont="1" applyFill="1" applyBorder="1" applyAlignment="1" applyProtection="1">
      <alignment wrapText="1"/>
    </xf>
    <xf numFmtId="0" fontId="9" fillId="7" borderId="20" xfId="0" applyFont="1" applyFill="1" applyBorder="1" applyProtection="1"/>
    <xf numFmtId="2" fontId="9" fillId="7" borderId="14" xfId="0" applyNumberFormat="1" applyFont="1" applyFill="1" applyBorder="1" applyAlignment="1" applyProtection="1">
      <alignment horizontal="center" vertical="center"/>
    </xf>
    <xf numFmtId="0" fontId="13" fillId="6" borderId="46" xfId="0" applyFont="1" applyFill="1" applyBorder="1" applyAlignment="1" applyProtection="1">
      <alignment horizontal="left" vertical="center" wrapText="1"/>
    </xf>
    <xf numFmtId="0" fontId="29" fillId="6" borderId="20" xfId="0" applyFont="1" applyFill="1" applyBorder="1" applyProtection="1"/>
    <xf numFmtId="2" fontId="29" fillId="6" borderId="14" xfId="0" applyNumberFormat="1" applyFont="1" applyFill="1" applyBorder="1" applyAlignment="1" applyProtection="1">
      <alignment horizontal="center" vertical="center"/>
    </xf>
    <xf numFmtId="0" fontId="29" fillId="6" borderId="15" xfId="0" applyFont="1" applyFill="1" applyBorder="1" applyAlignment="1" applyProtection="1">
      <alignment horizontal="center" vertical="center"/>
    </xf>
    <xf numFmtId="2" fontId="9" fillId="10" borderId="14" xfId="0" applyNumberFormat="1" applyFont="1" applyFill="1" applyBorder="1" applyAlignment="1" applyProtection="1">
      <alignment horizontal="center" vertical="center"/>
    </xf>
    <xf numFmtId="1" fontId="9" fillId="7" borderId="14" xfId="0" applyNumberFormat="1" applyFont="1" applyFill="1" applyBorder="1" applyAlignment="1" applyProtection="1">
      <alignment horizontal="center" vertical="center"/>
    </xf>
    <xf numFmtId="165" fontId="9" fillId="6" borderId="33" xfId="0" applyNumberFormat="1" applyFont="1" applyFill="1" applyBorder="1" applyAlignment="1" applyProtection="1">
      <alignment horizontal="center" vertical="center"/>
    </xf>
    <xf numFmtId="0" fontId="13" fillId="6" borderId="37" xfId="0" applyFont="1" applyFill="1" applyBorder="1" applyAlignment="1" applyProtection="1">
      <alignment horizontal="left" vertical="center" wrapText="1"/>
    </xf>
    <xf numFmtId="0" fontId="29" fillId="6" borderId="38" xfId="0" applyFont="1" applyFill="1" applyBorder="1" applyProtection="1"/>
    <xf numFmtId="167" fontId="29" fillId="6" borderId="4" xfId="0" applyNumberFormat="1" applyFont="1" applyFill="1" applyBorder="1" applyAlignment="1" applyProtection="1">
      <alignment horizontal="center" vertical="center"/>
    </xf>
    <xf numFmtId="165" fontId="9" fillId="6" borderId="5" xfId="0" applyNumberFormat="1" applyFont="1" applyFill="1" applyBorder="1" applyAlignment="1" applyProtection="1">
      <alignment horizontal="center" vertical="center"/>
    </xf>
    <xf numFmtId="0" fontId="20" fillId="3" borderId="22" xfId="0" applyFont="1" applyFill="1" applyBorder="1" applyAlignment="1" applyProtection="1">
      <alignment vertical="center" wrapText="1"/>
    </xf>
    <xf numFmtId="0" fontId="20" fillId="3" borderId="30" xfId="0" applyFont="1" applyFill="1" applyBorder="1" applyAlignment="1" applyProtection="1">
      <alignment vertical="center" wrapText="1"/>
    </xf>
    <xf numFmtId="1" fontId="9" fillId="6" borderId="48" xfId="0" applyNumberFormat="1" applyFont="1" applyFill="1" applyBorder="1" applyAlignment="1" applyProtection="1">
      <alignment horizontal="center" vertical="center"/>
    </xf>
    <xf numFmtId="166" fontId="10" fillId="6" borderId="1" xfId="0" applyNumberFormat="1" applyFont="1" applyFill="1" applyBorder="1" applyAlignment="1" applyProtection="1">
      <alignment horizontal="center" vertical="center" wrapText="1"/>
    </xf>
    <xf numFmtId="0" fontId="9" fillId="6" borderId="1" xfId="0" applyFont="1" applyFill="1" applyBorder="1" applyAlignment="1" applyProtection="1">
      <alignment vertical="center"/>
    </xf>
    <xf numFmtId="0" fontId="9" fillId="6" borderId="49" xfId="0" applyFont="1" applyFill="1" applyBorder="1" applyAlignment="1" applyProtection="1">
      <alignment horizontal="center" vertical="center"/>
    </xf>
    <xf numFmtId="1" fontId="9" fillId="6" borderId="12" xfId="0" applyNumberFormat="1" applyFont="1" applyFill="1" applyBorder="1" applyAlignment="1" applyProtection="1">
      <alignment horizontal="center" vertical="center"/>
    </xf>
    <xf numFmtId="165" fontId="9" fillId="8" borderId="5" xfId="0" applyNumberFormat="1" applyFont="1" applyFill="1" applyBorder="1" applyAlignment="1" applyProtection="1">
      <alignment horizontal="center" vertical="center"/>
    </xf>
    <xf numFmtId="173" fontId="9" fillId="6" borderId="4" xfId="0" applyNumberFormat="1" applyFont="1" applyFill="1" applyBorder="1" applyAlignment="1" applyProtection="1">
      <alignment horizontal="center" vertical="center"/>
    </xf>
    <xf numFmtId="165" fontId="9" fillId="6" borderId="50" xfId="0" applyNumberFormat="1" applyFont="1" applyFill="1" applyBorder="1" applyAlignment="1" applyProtection="1">
      <alignment horizontal="center" vertical="center"/>
    </xf>
    <xf numFmtId="165" fontId="9" fillId="3" borderId="0" xfId="0" applyNumberFormat="1" applyFont="1" applyFill="1" applyAlignment="1" applyProtection="1">
      <alignment horizontal="center" vertical="center" wrapText="1"/>
    </xf>
    <xf numFmtId="0" fontId="9" fillId="3" borderId="22" xfId="0" applyFont="1" applyFill="1" applyBorder="1" applyProtection="1"/>
    <xf numFmtId="0" fontId="2" fillId="0" borderId="0" xfId="0" applyFont="1" applyProtection="1">
      <protection locked="0"/>
    </xf>
    <xf numFmtId="1" fontId="2" fillId="0" borderId="23" xfId="0" applyNumberFormat="1" applyFont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8" fillId="0" borderId="21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0" fontId="3" fillId="0" borderId="2" xfId="0" applyFont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2" fontId="2" fillId="3" borderId="2" xfId="0" applyNumberFormat="1" applyFont="1" applyFill="1" applyBorder="1" applyAlignment="1" applyProtection="1">
      <alignment horizontal="center" vertical="center" wrapText="1"/>
    </xf>
    <xf numFmtId="166" fontId="2" fillId="3" borderId="2" xfId="0" quotePrefix="1" applyNumberFormat="1" applyFont="1" applyFill="1" applyBorder="1" applyAlignment="1" applyProtection="1">
      <alignment horizontal="center" vertical="center" wrapText="1"/>
    </xf>
    <xf numFmtId="166" fontId="2" fillId="3" borderId="2" xfId="0" applyNumberFormat="1" applyFont="1" applyFill="1" applyBorder="1" applyAlignment="1" applyProtection="1">
      <alignment horizontal="center" vertical="center" wrapText="1"/>
    </xf>
    <xf numFmtId="2" fontId="50" fillId="3" borderId="2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justify" vertical="justify" wrapText="1"/>
      <protection locked="0"/>
    </xf>
    <xf numFmtId="0" fontId="44" fillId="0" borderId="18" xfId="0" applyFont="1" applyBorder="1" applyAlignment="1" applyProtection="1">
      <alignment horizontal="center" vertical="center" wrapText="1"/>
    </xf>
    <xf numFmtId="0" fontId="44" fillId="0" borderId="17" xfId="0" applyFont="1" applyBorder="1" applyAlignment="1" applyProtection="1">
      <alignment horizontal="center" vertical="center" wrapText="1"/>
    </xf>
    <xf numFmtId="0" fontId="29" fillId="6" borderId="11" xfId="0" applyFont="1" applyFill="1" applyBorder="1" applyAlignment="1" applyProtection="1">
      <alignment horizontal="center" vertical="center" wrapText="1"/>
    </xf>
    <xf numFmtId="0" fontId="29" fillId="6" borderId="2" xfId="0" applyFont="1" applyFill="1" applyBorder="1" applyAlignment="1" applyProtection="1">
      <alignment horizontal="center" vertical="center"/>
    </xf>
    <xf numFmtId="0" fontId="13" fillId="6" borderId="5" xfId="0" applyFont="1" applyFill="1" applyBorder="1" applyAlignment="1" applyProtection="1">
      <alignment horizontal="left" vertical="center" wrapText="1"/>
    </xf>
    <xf numFmtId="0" fontId="13" fillId="6" borderId="37" xfId="0" applyFont="1" applyFill="1" applyBorder="1" applyAlignment="1" applyProtection="1">
      <alignment horizontal="left" vertical="center" wrapText="1"/>
    </xf>
    <xf numFmtId="0" fontId="13" fillId="6" borderId="5" xfId="0" applyFont="1" applyFill="1" applyBorder="1" applyAlignment="1" applyProtection="1">
      <alignment horizontal="left" vertical="center" wrapText="1"/>
    </xf>
    <xf numFmtId="0" fontId="13" fillId="6" borderId="37" xfId="0" applyFont="1" applyFill="1" applyBorder="1" applyAlignment="1" applyProtection="1">
      <alignment horizontal="left" vertical="center" wrapText="1"/>
    </xf>
    <xf numFmtId="0" fontId="29" fillId="6" borderId="11" xfId="0" applyFont="1" applyFill="1" applyBorder="1" applyAlignment="1" applyProtection="1">
      <alignment horizontal="center" vertical="center" wrapText="1"/>
    </xf>
    <xf numFmtId="0" fontId="29" fillId="6" borderId="2" xfId="0" applyFont="1" applyFill="1" applyBorder="1" applyAlignment="1" applyProtection="1">
      <alignment horizontal="center" vertical="center"/>
    </xf>
    <xf numFmtId="2" fontId="2" fillId="3" borderId="2" xfId="0" applyNumberFormat="1" applyFont="1" applyFill="1" applyBorder="1" applyAlignment="1" applyProtection="1">
      <alignment horizontal="center" vertical="center" wrapText="1"/>
    </xf>
    <xf numFmtId="2" fontId="2" fillId="3" borderId="2" xfId="0" applyNumberFormat="1" applyFont="1" applyFill="1" applyBorder="1" applyAlignment="1" applyProtection="1">
      <alignment horizontal="center" vertical="center" wrapText="1"/>
    </xf>
    <xf numFmtId="2" fontId="2" fillId="3" borderId="2" xfId="0" applyNumberFormat="1" applyFont="1" applyFill="1" applyBorder="1" applyAlignment="1" applyProtection="1">
      <alignment horizontal="center" vertical="center" wrapText="1"/>
    </xf>
    <xf numFmtId="0" fontId="51" fillId="0" borderId="0" xfId="0" applyFont="1" applyBorder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51" fillId="0" borderId="0" xfId="0" applyFont="1" applyFill="1" applyBorder="1" applyAlignment="1">
      <alignment horizontal="center" vertical="center"/>
    </xf>
    <xf numFmtId="0" fontId="52" fillId="0" borderId="46" xfId="0" applyFont="1" applyBorder="1" applyAlignment="1">
      <alignment horizontal="center" vertical="center"/>
    </xf>
    <xf numFmtId="0" fontId="52" fillId="0" borderId="52" xfId="0" applyFont="1" applyBorder="1" applyAlignment="1">
      <alignment horizontal="center" vertical="center"/>
    </xf>
    <xf numFmtId="0" fontId="52" fillId="0" borderId="15" xfId="0" applyFont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0" fontId="52" fillId="0" borderId="48" xfId="0" applyNumberFormat="1" applyFont="1" applyFill="1" applyBorder="1" applyAlignment="1">
      <alignment horizontal="center" vertical="center"/>
    </xf>
    <xf numFmtId="0" fontId="52" fillId="0" borderId="1" xfId="0" applyFont="1" applyFill="1" applyBorder="1" applyAlignment="1">
      <alignment horizontal="center" vertical="center"/>
    </xf>
    <xf numFmtId="164" fontId="52" fillId="0" borderId="1" xfId="0" applyNumberFormat="1" applyFont="1" applyFill="1" applyBorder="1" applyAlignment="1">
      <alignment horizontal="center" vertical="center"/>
    </xf>
    <xf numFmtId="0" fontId="52" fillId="0" borderId="1" xfId="0" applyFont="1" applyFill="1" applyBorder="1" applyAlignment="1">
      <alignment horizontal="center" vertical="center" wrapText="1"/>
    </xf>
    <xf numFmtId="164" fontId="52" fillId="0" borderId="1" xfId="0" applyNumberFormat="1" applyFont="1" applyFill="1" applyBorder="1" applyAlignment="1">
      <alignment horizontal="center" vertical="center" wrapText="1"/>
    </xf>
    <xf numFmtId="0" fontId="52" fillId="0" borderId="54" xfId="0" applyFont="1" applyFill="1" applyBorder="1" applyAlignment="1">
      <alignment horizontal="center" vertical="center"/>
    </xf>
    <xf numFmtId="0" fontId="52" fillId="0" borderId="2" xfId="0" applyFont="1" applyBorder="1" applyAlignment="1">
      <alignment horizontal="center" vertical="center"/>
    </xf>
    <xf numFmtId="164" fontId="52" fillId="0" borderId="2" xfId="0" applyNumberFormat="1" applyFont="1" applyFill="1" applyBorder="1" applyAlignment="1">
      <alignment horizontal="center" vertical="center"/>
    </xf>
    <xf numFmtId="0" fontId="52" fillId="0" borderId="2" xfId="0" applyFont="1" applyFill="1" applyBorder="1" applyAlignment="1">
      <alignment horizontal="center" vertical="center"/>
    </xf>
    <xf numFmtId="164" fontId="52" fillId="0" borderId="2" xfId="0" applyNumberFormat="1" applyFont="1" applyBorder="1" applyAlignment="1">
      <alignment horizontal="center" vertical="center"/>
    </xf>
    <xf numFmtId="0" fontId="52" fillId="0" borderId="10" xfId="0" applyFont="1" applyFill="1" applyBorder="1" applyAlignment="1">
      <alignment horizontal="center" vertical="center"/>
    </xf>
    <xf numFmtId="0" fontId="51" fillId="0" borderId="0" xfId="0" applyFont="1" applyFill="1" applyAlignment="1">
      <alignment horizontal="center" vertical="center"/>
    </xf>
    <xf numFmtId="0" fontId="52" fillId="0" borderId="0" xfId="0" applyFont="1" applyFill="1" applyBorder="1" applyAlignment="1">
      <alignment horizontal="center" vertical="center"/>
    </xf>
    <xf numFmtId="0" fontId="51" fillId="0" borderId="46" xfId="0" applyFont="1" applyBorder="1" applyAlignment="1">
      <alignment horizontal="center" vertical="center"/>
    </xf>
    <xf numFmtId="0" fontId="51" fillId="0" borderId="52" xfId="0" applyFont="1" applyBorder="1" applyAlignment="1">
      <alignment horizontal="center" vertical="center"/>
    </xf>
    <xf numFmtId="0" fontId="51" fillId="0" borderId="15" xfId="0" applyFont="1" applyBorder="1" applyAlignment="1">
      <alignment horizontal="center" vertical="center"/>
    </xf>
    <xf numFmtId="0" fontId="51" fillId="0" borderId="3" xfId="0" applyFont="1" applyBorder="1" applyAlignment="1">
      <alignment horizontal="center" vertical="center" wrapText="1"/>
    </xf>
    <xf numFmtId="0" fontId="51" fillId="0" borderId="2" xfId="0" applyFont="1" applyBorder="1" applyAlignment="1">
      <alignment horizontal="center" vertical="center"/>
    </xf>
    <xf numFmtId="164" fontId="51" fillId="0" borderId="2" xfId="0" applyNumberFormat="1" applyFont="1" applyBorder="1" applyAlignment="1">
      <alignment horizontal="center" vertical="center"/>
    </xf>
    <xf numFmtId="165" fontId="51" fillId="0" borderId="2" xfId="0" applyNumberFormat="1" applyFont="1" applyBorder="1" applyAlignment="1">
      <alignment horizontal="center" vertical="center"/>
    </xf>
    <xf numFmtId="0" fontId="51" fillId="0" borderId="10" xfId="0" applyFont="1" applyBorder="1" applyAlignment="1">
      <alignment horizontal="center" vertical="center"/>
    </xf>
    <xf numFmtId="174" fontId="52" fillId="0" borderId="48" xfId="0" applyNumberFormat="1" applyFont="1" applyFill="1" applyBorder="1" applyAlignment="1">
      <alignment horizontal="center" vertical="center"/>
    </xf>
    <xf numFmtId="175" fontId="52" fillId="0" borderId="48" xfId="0" applyNumberFormat="1" applyFont="1" applyFill="1" applyBorder="1" applyAlignment="1">
      <alignment horizontal="center" vertical="center"/>
    </xf>
    <xf numFmtId="0" fontId="52" fillId="0" borderId="10" xfId="0" applyFont="1" applyBorder="1" applyAlignment="1">
      <alignment horizontal="center" vertical="center"/>
    </xf>
    <xf numFmtId="176" fontId="52" fillId="0" borderId="3" xfId="0" applyNumberFormat="1" applyFont="1" applyFill="1" applyBorder="1" applyAlignment="1">
      <alignment horizontal="center" vertical="center"/>
    </xf>
    <xf numFmtId="177" fontId="52" fillId="0" borderId="3" xfId="0" applyNumberFormat="1" applyFont="1" applyFill="1" applyBorder="1" applyAlignment="1">
      <alignment horizontal="center" vertical="center"/>
    </xf>
    <xf numFmtId="178" fontId="52" fillId="0" borderId="3" xfId="0" applyNumberFormat="1" applyFont="1" applyFill="1" applyBorder="1" applyAlignment="1">
      <alignment horizontal="center" vertical="center"/>
    </xf>
    <xf numFmtId="179" fontId="52" fillId="0" borderId="3" xfId="0" applyNumberFormat="1" applyFont="1" applyFill="1" applyBorder="1" applyAlignment="1">
      <alignment horizontal="center" vertical="center"/>
    </xf>
    <xf numFmtId="180" fontId="52" fillId="0" borderId="3" xfId="0" applyNumberFormat="1" applyFont="1" applyFill="1" applyBorder="1" applyAlignment="1">
      <alignment horizontal="center" vertical="center"/>
    </xf>
    <xf numFmtId="181" fontId="52" fillId="0" borderId="3" xfId="0" applyNumberFormat="1" applyFont="1" applyFill="1" applyBorder="1" applyAlignment="1">
      <alignment horizontal="center" vertical="center"/>
    </xf>
    <xf numFmtId="166" fontId="51" fillId="0" borderId="2" xfId="0" applyNumberFormat="1" applyFont="1" applyBorder="1" applyAlignment="1">
      <alignment horizontal="center" vertical="center"/>
    </xf>
    <xf numFmtId="182" fontId="52" fillId="0" borderId="3" xfId="0" applyNumberFormat="1" applyFont="1" applyFill="1" applyBorder="1" applyAlignment="1">
      <alignment horizontal="center" vertical="center"/>
    </xf>
    <xf numFmtId="0" fontId="52" fillId="0" borderId="3" xfId="0" applyNumberFormat="1" applyFont="1" applyFill="1" applyBorder="1" applyAlignment="1">
      <alignment horizontal="center" vertical="center"/>
    </xf>
    <xf numFmtId="0" fontId="51" fillId="0" borderId="62" xfId="0" applyFont="1" applyBorder="1" applyAlignment="1">
      <alignment horizontal="center" vertical="center" wrapText="1"/>
    </xf>
    <xf numFmtId="0" fontId="51" fillId="0" borderId="21" xfId="0" applyFont="1" applyBorder="1" applyAlignment="1">
      <alignment horizontal="center" vertical="center"/>
    </xf>
    <xf numFmtId="164" fontId="51" fillId="0" borderId="21" xfId="0" applyNumberFormat="1" applyFont="1" applyBorder="1" applyAlignment="1">
      <alignment horizontal="center" vertical="center"/>
    </xf>
    <xf numFmtId="166" fontId="51" fillId="0" borderId="21" xfId="0" applyNumberFormat="1" applyFont="1" applyBorder="1" applyAlignment="1">
      <alignment horizontal="center" vertical="center"/>
    </xf>
    <xf numFmtId="0" fontId="52" fillId="0" borderId="50" xfId="0" applyFont="1" applyBorder="1" applyAlignment="1">
      <alignment horizontal="center" vertical="center"/>
    </xf>
    <xf numFmtId="164" fontId="52" fillId="0" borderId="50" xfId="0" applyNumberFormat="1" applyFont="1" applyBorder="1" applyAlignment="1">
      <alignment horizontal="center" vertical="center"/>
    </xf>
    <xf numFmtId="0" fontId="52" fillId="0" borderId="59" xfId="0" applyFont="1" applyBorder="1" applyAlignment="1">
      <alignment horizontal="center" vertical="center"/>
    </xf>
    <xf numFmtId="0" fontId="51" fillId="21" borderId="11" xfId="0" applyFont="1" applyFill="1" applyBorder="1" applyAlignment="1">
      <alignment horizontal="center" vertical="center" wrapText="1"/>
    </xf>
    <xf numFmtId="0" fontId="51" fillId="21" borderId="33" xfId="0" applyFont="1" applyFill="1" applyBorder="1" applyAlignment="1">
      <alignment horizontal="center" vertical="center"/>
    </xf>
    <xf numFmtId="164" fontId="51" fillId="21" borderId="33" xfId="0" applyNumberFormat="1" applyFont="1" applyFill="1" applyBorder="1" applyAlignment="1">
      <alignment horizontal="center" vertical="center"/>
    </xf>
    <xf numFmtId="170" fontId="51" fillId="21" borderId="33" xfId="0" applyNumberFormat="1" applyFont="1" applyFill="1" applyBorder="1" applyAlignment="1">
      <alignment horizontal="center" vertical="center"/>
    </xf>
    <xf numFmtId="0" fontId="51" fillId="21" borderId="54" xfId="0" applyFont="1" applyFill="1" applyBorder="1" applyAlignment="1">
      <alignment horizontal="center" vertical="center"/>
    </xf>
    <xf numFmtId="0" fontId="51" fillId="0" borderId="22" xfId="0" applyFont="1" applyBorder="1" applyAlignment="1">
      <alignment horizontal="center" vertical="center"/>
    </xf>
    <xf numFmtId="0" fontId="51" fillId="0" borderId="30" xfId="0" applyFont="1" applyBorder="1" applyAlignment="1">
      <alignment horizontal="center" vertical="center"/>
    </xf>
    <xf numFmtId="164" fontId="52" fillId="0" borderId="0" xfId="0" applyNumberFormat="1" applyFont="1" applyBorder="1" applyAlignment="1">
      <alignment horizontal="center" vertical="center"/>
    </xf>
    <xf numFmtId="0" fontId="51" fillId="21" borderId="12" xfId="0" applyFont="1" applyFill="1" applyBorder="1" applyAlignment="1">
      <alignment horizontal="center" vertical="center" wrapText="1"/>
    </xf>
    <xf numFmtId="0" fontId="51" fillId="21" borderId="5" xfId="0" applyFont="1" applyFill="1" applyBorder="1" applyAlignment="1">
      <alignment horizontal="center" vertical="center"/>
    </xf>
    <xf numFmtId="164" fontId="51" fillId="21" borderId="5" xfId="0" applyNumberFormat="1" applyFont="1" applyFill="1" applyBorder="1" applyAlignment="1">
      <alignment horizontal="center" vertical="center"/>
    </xf>
    <xf numFmtId="170" fontId="51" fillId="21" borderId="5" xfId="0" applyNumberFormat="1" applyFont="1" applyFill="1" applyBorder="1" applyAlignment="1">
      <alignment horizontal="center" vertical="center"/>
    </xf>
    <xf numFmtId="0" fontId="51" fillId="21" borderId="6" xfId="0" applyFont="1" applyFill="1" applyBorder="1" applyAlignment="1">
      <alignment horizontal="center" vertical="center"/>
    </xf>
    <xf numFmtId="0" fontId="52" fillId="0" borderId="22" xfId="0" applyFont="1" applyFill="1" applyBorder="1" applyAlignment="1">
      <alignment horizontal="center" vertical="center"/>
    </xf>
    <xf numFmtId="164" fontId="52" fillId="0" borderId="30" xfId="0" applyNumberFormat="1" applyFont="1" applyBorder="1" applyAlignment="1">
      <alignment horizontal="center" vertical="center"/>
    </xf>
    <xf numFmtId="0" fontId="51" fillId="0" borderId="11" xfId="0" applyFont="1" applyBorder="1" applyAlignment="1">
      <alignment horizontal="center" vertical="center" wrapText="1"/>
    </xf>
    <xf numFmtId="0" fontId="51" fillId="0" borderId="33" xfId="0" applyFont="1" applyBorder="1" applyAlignment="1">
      <alignment horizontal="center" vertical="center"/>
    </xf>
    <xf numFmtId="164" fontId="51" fillId="0" borderId="53" xfId="0" applyNumberFormat="1" applyFont="1" applyBorder="1" applyAlignment="1">
      <alignment horizontal="center" vertical="center"/>
    </xf>
    <xf numFmtId="0" fontId="51" fillId="0" borderId="13" xfId="0" applyFont="1" applyBorder="1" applyAlignment="1">
      <alignment horizontal="center" vertical="center"/>
    </xf>
    <xf numFmtId="0" fontId="51" fillId="0" borderId="34" xfId="0" applyFont="1" applyBorder="1" applyAlignment="1">
      <alignment horizontal="center" vertical="center"/>
    </xf>
    <xf numFmtId="0" fontId="51" fillId="0" borderId="14" xfId="0" applyFont="1" applyBorder="1" applyAlignment="1">
      <alignment horizontal="center" vertical="center"/>
    </xf>
    <xf numFmtId="2" fontId="51" fillId="0" borderId="2" xfId="0" applyNumberFormat="1" applyFont="1" applyBorder="1" applyAlignment="1">
      <alignment horizontal="center" vertical="center"/>
    </xf>
    <xf numFmtId="0" fontId="52" fillId="3" borderId="0" xfId="0" applyFont="1" applyFill="1" applyBorder="1" applyAlignment="1">
      <alignment horizontal="center" vertical="center"/>
    </xf>
    <xf numFmtId="1" fontId="52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52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51" fillId="0" borderId="12" xfId="0" applyFont="1" applyBorder="1" applyAlignment="1">
      <alignment horizontal="center" vertical="center" wrapText="1"/>
    </xf>
    <xf numFmtId="0" fontId="51" fillId="0" borderId="5" xfId="0" applyFont="1" applyBorder="1" applyAlignment="1">
      <alignment horizontal="center" vertical="center"/>
    </xf>
    <xf numFmtId="164" fontId="51" fillId="0" borderId="50" xfId="0" applyNumberFormat="1" applyFont="1" applyBorder="1" applyAlignment="1">
      <alignment horizontal="center" vertical="center"/>
    </xf>
    <xf numFmtId="166" fontId="51" fillId="0" borderId="5" xfId="0" applyNumberFormat="1" applyFont="1" applyBorder="1" applyAlignment="1">
      <alignment horizontal="center" vertical="center"/>
    </xf>
    <xf numFmtId="0" fontId="51" fillId="0" borderId="4" xfId="0" applyFont="1" applyBorder="1" applyAlignment="1">
      <alignment horizontal="center" vertical="center"/>
    </xf>
    <xf numFmtId="0" fontId="51" fillId="0" borderId="6" xfId="0" applyFont="1" applyBorder="1" applyAlignment="1">
      <alignment horizontal="center" vertical="center"/>
    </xf>
    <xf numFmtId="0" fontId="51" fillId="0" borderId="48" xfId="0" applyFont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/>
    </xf>
    <xf numFmtId="164" fontId="51" fillId="0" borderId="1" xfId="0" applyNumberFormat="1" applyFont="1" applyBorder="1" applyAlignment="1">
      <alignment horizontal="center" vertical="center"/>
    </xf>
    <xf numFmtId="0" fontId="51" fillId="0" borderId="54" xfId="0" applyFont="1" applyBorder="1" applyAlignment="1">
      <alignment horizontal="center" vertical="center"/>
    </xf>
    <xf numFmtId="168" fontId="51" fillId="0" borderId="2" xfId="0" applyNumberFormat="1" applyFont="1" applyBorder="1" applyAlignment="1">
      <alignment horizontal="center" vertical="center"/>
    </xf>
    <xf numFmtId="0" fontId="51" fillId="3" borderId="0" xfId="0" applyFont="1" applyFill="1" applyBorder="1" applyAlignment="1">
      <alignment horizontal="center" vertical="center"/>
    </xf>
    <xf numFmtId="2" fontId="52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52" fillId="0" borderId="12" xfId="0" applyNumberFormat="1" applyFont="1" applyFill="1" applyBorder="1" applyAlignment="1">
      <alignment horizontal="center" vertical="center"/>
    </xf>
    <xf numFmtId="2" fontId="52" fillId="0" borderId="50" xfId="0" applyNumberFormat="1" applyFont="1" applyFill="1" applyBorder="1" applyAlignment="1" applyProtection="1">
      <alignment horizontal="center" vertical="center" wrapText="1"/>
      <protection locked="0"/>
    </xf>
    <xf numFmtId="1" fontId="52" fillId="0" borderId="50" xfId="0" applyNumberFormat="1" applyFont="1" applyFill="1" applyBorder="1" applyAlignment="1" applyProtection="1">
      <alignment horizontal="center" vertical="center" wrapText="1"/>
      <protection locked="0"/>
    </xf>
    <xf numFmtId="2" fontId="52" fillId="0" borderId="59" xfId="0" applyNumberFormat="1" applyFont="1" applyFill="1" applyBorder="1" applyAlignment="1" applyProtection="1">
      <alignment horizontal="center" vertical="center" wrapText="1"/>
      <protection locked="0"/>
    </xf>
    <xf numFmtId="164" fontId="51" fillId="0" borderId="28" xfId="0" applyNumberFormat="1" applyFont="1" applyBorder="1" applyAlignment="1">
      <alignment horizontal="center" vertical="center"/>
    </xf>
    <xf numFmtId="0" fontId="51" fillId="0" borderId="66" xfId="0" applyFont="1" applyBorder="1" applyAlignment="1">
      <alignment horizontal="center" vertical="center"/>
    </xf>
    <xf numFmtId="164" fontId="51" fillId="0" borderId="5" xfId="0" applyNumberFormat="1" applyFont="1" applyBorder="1" applyAlignment="1">
      <alignment horizontal="center" vertical="center"/>
    </xf>
    <xf numFmtId="0" fontId="51" fillId="0" borderId="38" xfId="0" applyFont="1" applyBorder="1" applyAlignment="1">
      <alignment horizontal="center" vertical="center"/>
    </xf>
    <xf numFmtId="0" fontId="51" fillId="0" borderId="67" xfId="0" applyFont="1" applyBorder="1" applyAlignment="1">
      <alignment horizontal="center" vertical="center"/>
    </xf>
    <xf numFmtId="0" fontId="51" fillId="0" borderId="63" xfId="0" applyFont="1" applyBorder="1" applyAlignment="1">
      <alignment horizontal="center" vertical="center"/>
    </xf>
    <xf numFmtId="0" fontId="51" fillId="0" borderId="64" xfId="0" applyFont="1" applyBorder="1" applyAlignment="1">
      <alignment horizontal="center" vertical="center"/>
    </xf>
    <xf numFmtId="172" fontId="58" fillId="0" borderId="3" xfId="0" applyNumberFormat="1" applyFont="1" applyFill="1" applyBorder="1" applyAlignment="1">
      <alignment horizontal="center" vertical="center"/>
    </xf>
    <xf numFmtId="0" fontId="58" fillId="0" borderId="33" xfId="0" applyFont="1" applyFill="1" applyBorder="1" applyAlignment="1">
      <alignment horizontal="center" vertical="center"/>
    </xf>
    <xf numFmtId="171" fontId="58" fillId="0" borderId="34" xfId="0" applyNumberFormat="1" applyFont="1" applyFill="1" applyBorder="1" applyAlignment="1">
      <alignment horizontal="center" vertical="center"/>
    </xf>
    <xf numFmtId="3" fontId="52" fillId="0" borderId="2" xfId="0" applyNumberFormat="1" applyFont="1" applyBorder="1" applyAlignment="1">
      <alignment horizontal="center" vertical="center" wrapText="1"/>
    </xf>
    <xf numFmtId="166" fontId="52" fillId="0" borderId="2" xfId="0" applyNumberFormat="1" applyFont="1" applyBorder="1" applyAlignment="1">
      <alignment horizontal="center" vertical="center"/>
    </xf>
    <xf numFmtId="14" fontId="52" fillId="0" borderId="2" xfId="0" applyNumberFormat="1" applyFont="1" applyBorder="1" applyAlignment="1">
      <alignment horizontal="center" vertical="center"/>
    </xf>
    <xf numFmtId="0" fontId="58" fillId="0" borderId="3" xfId="0" applyFont="1" applyBorder="1" applyAlignment="1">
      <alignment horizontal="center" vertical="center"/>
    </xf>
    <xf numFmtId="0" fontId="58" fillId="0" borderId="2" xfId="0" applyFont="1" applyFill="1" applyBorder="1" applyAlignment="1">
      <alignment horizontal="center" vertical="center" wrapText="1"/>
    </xf>
    <xf numFmtId="0" fontId="58" fillId="0" borderId="10" xfId="0" applyFont="1" applyFill="1" applyBorder="1" applyAlignment="1">
      <alignment horizontal="center" vertical="center"/>
    </xf>
    <xf numFmtId="0" fontId="51" fillId="0" borderId="3" xfId="0" applyFont="1" applyBorder="1" applyAlignment="1">
      <alignment horizontal="center" vertical="center"/>
    </xf>
    <xf numFmtId="0" fontId="52" fillId="3" borderId="2" xfId="0" applyFont="1" applyFill="1" applyBorder="1" applyAlignment="1">
      <alignment horizontal="center" vertical="center"/>
    </xf>
    <xf numFmtId="0" fontId="51" fillId="3" borderId="2" xfId="0" applyFont="1" applyFill="1" applyBorder="1" applyAlignment="1">
      <alignment horizontal="center" vertical="center"/>
    </xf>
    <xf numFmtId="166" fontId="58" fillId="0" borderId="2" xfId="0" applyNumberFormat="1" applyFont="1" applyFill="1" applyBorder="1" applyAlignment="1">
      <alignment horizontal="center" vertical="center"/>
    </xf>
    <xf numFmtId="166" fontId="58" fillId="0" borderId="10" xfId="0" applyNumberFormat="1" applyFont="1" applyFill="1" applyBorder="1" applyAlignment="1">
      <alignment horizontal="center" vertical="center"/>
    </xf>
    <xf numFmtId="0" fontId="58" fillId="0" borderId="2" xfId="0" applyFont="1" applyFill="1" applyBorder="1" applyAlignment="1">
      <alignment horizontal="center" vertical="center"/>
    </xf>
    <xf numFmtId="0" fontId="52" fillId="0" borderId="3" xfId="0" applyFont="1" applyBorder="1" applyAlignment="1">
      <alignment horizontal="center" vertical="center"/>
    </xf>
    <xf numFmtId="0" fontId="51" fillId="0" borderId="20" xfId="0" applyFont="1" applyBorder="1" applyAlignment="1">
      <alignment horizontal="center" vertical="center"/>
    </xf>
    <xf numFmtId="0" fontId="52" fillId="0" borderId="2" xfId="0" applyFont="1" applyBorder="1" applyAlignment="1">
      <alignment horizontal="center" vertical="center" wrapText="1"/>
    </xf>
    <xf numFmtId="165" fontId="51" fillId="3" borderId="2" xfId="0" applyNumberFormat="1" applyFont="1" applyFill="1" applyBorder="1" applyAlignment="1">
      <alignment horizontal="center" vertical="center"/>
    </xf>
    <xf numFmtId="166" fontId="51" fillId="3" borderId="2" xfId="0" applyNumberFormat="1" applyFont="1" applyFill="1" applyBorder="1" applyAlignment="1">
      <alignment horizontal="center" vertical="center"/>
    </xf>
    <xf numFmtId="0" fontId="51" fillId="0" borderId="12" xfId="0" applyFont="1" applyBorder="1" applyAlignment="1">
      <alignment horizontal="center" vertical="center"/>
    </xf>
    <xf numFmtId="0" fontId="52" fillId="3" borderId="5" xfId="0" applyFont="1" applyFill="1" applyBorder="1" applyAlignment="1">
      <alignment horizontal="center" vertical="center"/>
    </xf>
    <xf numFmtId="0" fontId="51" fillId="3" borderId="5" xfId="0" applyFont="1" applyFill="1" applyBorder="1" applyAlignment="1">
      <alignment horizontal="center" vertical="center"/>
    </xf>
    <xf numFmtId="166" fontId="58" fillId="0" borderId="2" xfId="0" applyNumberFormat="1" applyFont="1" applyBorder="1" applyAlignment="1">
      <alignment horizontal="center" vertical="center"/>
    </xf>
    <xf numFmtId="0" fontId="58" fillId="0" borderId="10" xfId="0" applyFont="1" applyBorder="1" applyAlignment="1">
      <alignment horizontal="center" vertical="center"/>
    </xf>
    <xf numFmtId="166" fontId="58" fillId="0" borderId="10" xfId="0" applyNumberFormat="1" applyFont="1" applyBorder="1" applyAlignment="1">
      <alignment horizontal="center" vertical="center"/>
    </xf>
    <xf numFmtId="0" fontId="58" fillId="0" borderId="2" xfId="0" applyFont="1" applyBorder="1" applyAlignment="1">
      <alignment horizontal="center" vertical="center"/>
    </xf>
    <xf numFmtId="171" fontId="58" fillId="0" borderId="3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textRotation="90"/>
    </xf>
    <xf numFmtId="0" fontId="52" fillId="0" borderId="46" xfId="0" applyFont="1" applyFill="1" applyBorder="1" applyAlignment="1">
      <alignment horizontal="center" vertical="center"/>
    </xf>
    <xf numFmtId="0" fontId="52" fillId="0" borderId="30" xfId="0" applyFont="1" applyFill="1" applyBorder="1" applyAlignment="1">
      <alignment horizontal="center" vertical="center"/>
    </xf>
    <xf numFmtId="0" fontId="52" fillId="0" borderId="3" xfId="0" applyFont="1" applyFill="1" applyBorder="1" applyAlignment="1">
      <alignment horizontal="center" vertical="center"/>
    </xf>
    <xf numFmtId="3" fontId="52" fillId="0" borderId="5" xfId="0" applyNumberFormat="1" applyFont="1" applyBorder="1" applyAlignment="1">
      <alignment horizontal="center" vertical="center" wrapText="1"/>
    </xf>
    <xf numFmtId="0" fontId="52" fillId="0" borderId="5" xfId="0" applyFont="1" applyBorder="1" applyAlignment="1">
      <alignment horizontal="center" vertical="center"/>
    </xf>
    <xf numFmtId="14" fontId="52" fillId="0" borderId="5" xfId="0" applyNumberFormat="1" applyFont="1" applyBorder="1" applyAlignment="1">
      <alignment horizontal="center" vertical="center"/>
    </xf>
    <xf numFmtId="0" fontId="52" fillId="0" borderId="12" xfId="0" applyFont="1" applyFill="1" applyBorder="1" applyAlignment="1">
      <alignment horizontal="center" vertical="center"/>
    </xf>
    <xf numFmtId="171" fontId="58" fillId="0" borderId="12" xfId="0" applyNumberFormat="1" applyFont="1" applyBorder="1" applyAlignment="1">
      <alignment horizontal="center" vertical="center"/>
    </xf>
    <xf numFmtId="0" fontId="58" fillId="0" borderId="5" xfId="0" applyFont="1" applyBorder="1" applyAlignment="1">
      <alignment horizontal="center" vertical="center"/>
    </xf>
    <xf numFmtId="0" fontId="58" fillId="0" borderId="6" xfId="0" applyFont="1" applyBorder="1" applyAlignment="1">
      <alignment horizontal="center" vertical="center"/>
    </xf>
    <xf numFmtId="0" fontId="51" fillId="0" borderId="65" xfId="0" applyFont="1" applyBorder="1" applyAlignment="1">
      <alignment horizontal="center" vertical="center"/>
    </xf>
    <xf numFmtId="0" fontId="51" fillId="0" borderId="68" xfId="0" applyFont="1" applyBorder="1" applyAlignment="1">
      <alignment horizontal="center" vertical="center"/>
    </xf>
    <xf numFmtId="0" fontId="52" fillId="0" borderId="11" xfId="0" applyFont="1" applyFill="1" applyBorder="1" applyAlignment="1">
      <alignment horizontal="center" vertical="center"/>
    </xf>
    <xf numFmtId="0" fontId="52" fillId="0" borderId="33" xfId="0" applyFont="1" applyFill="1" applyBorder="1" applyAlignment="1">
      <alignment horizontal="center" vertical="center"/>
    </xf>
    <xf numFmtId="0" fontId="52" fillId="0" borderId="34" xfId="0" applyFont="1" applyFill="1" applyBorder="1" applyAlignment="1">
      <alignment horizontal="center" vertical="center"/>
    </xf>
    <xf numFmtId="0" fontId="52" fillId="0" borderId="5" xfId="0" applyFont="1" applyFill="1" applyBorder="1" applyAlignment="1">
      <alignment horizontal="center" vertical="center"/>
    </xf>
    <xf numFmtId="0" fontId="52" fillId="0" borderId="6" xfId="0" applyFont="1" applyFill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166" fontId="59" fillId="3" borderId="2" xfId="0" applyNumberFormat="1" applyFont="1" applyFill="1" applyBorder="1" applyAlignment="1" applyProtection="1">
      <alignment horizontal="center" vertical="center" wrapText="1"/>
    </xf>
    <xf numFmtId="165" fontId="37" fillId="4" borderId="2" xfId="0" applyNumberFormat="1" applyFont="1" applyFill="1" applyBorder="1" applyAlignment="1" applyProtection="1">
      <alignment horizontal="center" vertical="center"/>
      <protection locked="0" hidden="1"/>
    </xf>
    <xf numFmtId="1" fontId="2" fillId="3" borderId="2" xfId="0" applyNumberFormat="1" applyFont="1" applyFill="1" applyBorder="1" applyAlignment="1" applyProtection="1">
      <alignment horizontal="center" vertical="center" wrapText="1"/>
    </xf>
    <xf numFmtId="2" fontId="52" fillId="0" borderId="2" xfId="0" applyNumberFormat="1" applyFont="1" applyBorder="1" applyAlignment="1">
      <alignment horizontal="center" vertical="center"/>
    </xf>
    <xf numFmtId="2" fontId="52" fillId="0" borderId="50" xfId="0" applyNumberFormat="1" applyFont="1" applyBorder="1" applyAlignment="1">
      <alignment horizontal="center" vertical="center"/>
    </xf>
    <xf numFmtId="1" fontId="52" fillId="0" borderId="1" xfId="0" applyNumberFormat="1" applyFont="1" applyFill="1" applyBorder="1" applyAlignment="1">
      <alignment horizontal="center" vertical="center" wrapText="1"/>
    </xf>
    <xf numFmtId="1" fontId="52" fillId="0" borderId="2" xfId="0" applyNumberFormat="1" applyFont="1" applyBorder="1" applyAlignment="1">
      <alignment horizontal="center" vertical="center"/>
    </xf>
    <xf numFmtId="1" fontId="52" fillId="0" borderId="2" xfId="0" applyNumberFormat="1" applyFont="1" applyFill="1" applyBorder="1" applyAlignment="1">
      <alignment horizontal="center" vertical="center"/>
    </xf>
    <xf numFmtId="1" fontId="59" fillId="3" borderId="2" xfId="0" applyNumberFormat="1" applyFont="1" applyFill="1" applyBorder="1" applyAlignment="1" applyProtection="1">
      <alignment horizontal="center" vertical="center" wrapText="1"/>
    </xf>
    <xf numFmtId="2" fontId="37" fillId="4" borderId="2" xfId="0" applyNumberFormat="1" applyFont="1" applyFill="1" applyBorder="1" applyAlignment="1" applyProtection="1">
      <alignment horizontal="center" vertical="center"/>
      <protection locked="0" hidden="1"/>
    </xf>
    <xf numFmtId="2" fontId="37" fillId="4" borderId="5" xfId="0" applyNumberFormat="1" applyFont="1" applyFill="1" applyBorder="1" applyAlignment="1" applyProtection="1">
      <alignment horizontal="center" vertical="center"/>
      <protection locked="0" hidden="1"/>
    </xf>
    <xf numFmtId="166" fontId="37" fillId="4" borderId="2" xfId="0" applyNumberFormat="1" applyFont="1" applyFill="1" applyBorder="1" applyAlignment="1" applyProtection="1">
      <alignment horizontal="center" vertical="center"/>
      <protection locked="0" hidden="1"/>
    </xf>
    <xf numFmtId="166" fontId="37" fillId="4" borderId="5" xfId="0" applyNumberFormat="1" applyFont="1" applyFill="1" applyBorder="1" applyAlignment="1" applyProtection="1">
      <alignment horizontal="center" vertical="center"/>
      <protection locked="0" hidden="1"/>
    </xf>
    <xf numFmtId="0" fontId="14" fillId="8" borderId="65" xfId="0" applyFont="1" applyFill="1" applyBorder="1" applyAlignment="1">
      <alignment horizontal="center" vertical="center"/>
    </xf>
    <xf numFmtId="0" fontId="14" fillId="8" borderId="63" xfId="0" applyFont="1" applyFill="1" applyBorder="1" applyAlignment="1">
      <alignment horizontal="center" vertical="center"/>
    </xf>
    <xf numFmtId="0" fontId="14" fillId="8" borderId="64" xfId="0" applyFont="1" applyFill="1" applyBorder="1" applyAlignment="1">
      <alignment horizontal="center" vertical="center"/>
    </xf>
    <xf numFmtId="0" fontId="14" fillId="8" borderId="49" xfId="0" applyFont="1" applyFill="1" applyBorder="1" applyAlignment="1">
      <alignment horizontal="center" vertical="center"/>
    </xf>
    <xf numFmtId="0" fontId="14" fillId="8" borderId="19" xfId="0" applyFont="1" applyFill="1" applyBorder="1" applyAlignment="1">
      <alignment horizontal="center" vertical="center"/>
    </xf>
    <xf numFmtId="0" fontId="14" fillId="8" borderId="60" xfId="0" applyFont="1" applyFill="1" applyBorder="1" applyAlignment="1">
      <alignment horizontal="center" vertical="center"/>
    </xf>
    <xf numFmtId="0" fontId="14" fillId="8" borderId="1" xfId="0" applyFont="1" applyFill="1" applyBorder="1" applyAlignment="1" applyProtection="1">
      <alignment horizontal="center" vertical="center" wrapText="1"/>
    </xf>
    <xf numFmtId="0" fontId="14" fillId="8" borderId="2" xfId="0" applyFont="1" applyFill="1" applyBorder="1" applyAlignment="1" applyProtection="1">
      <alignment horizontal="center" vertical="center" wrapText="1"/>
    </xf>
    <xf numFmtId="0" fontId="14" fillId="8" borderId="54" xfId="0" applyFont="1" applyFill="1" applyBorder="1" applyAlignment="1">
      <alignment horizontal="center" vertical="center" wrapText="1"/>
    </xf>
    <xf numFmtId="0" fontId="14" fillId="8" borderId="10" xfId="0" applyFont="1" applyFill="1" applyBorder="1" applyAlignment="1">
      <alignment horizontal="center" vertical="center" wrapText="1"/>
    </xf>
    <xf numFmtId="0" fontId="52" fillId="8" borderId="3" xfId="0" applyFont="1" applyFill="1" applyBorder="1" applyAlignment="1">
      <alignment horizontal="center" vertical="center"/>
    </xf>
    <xf numFmtId="0" fontId="48" fillId="8" borderId="3" xfId="0" applyFont="1" applyFill="1" applyBorder="1" applyAlignment="1">
      <alignment horizontal="center" vertical="center"/>
    </xf>
    <xf numFmtId="0" fontId="52" fillId="0" borderId="10" xfId="0" applyFont="1" applyBorder="1" applyAlignment="1">
      <alignment horizontal="center" vertical="center"/>
    </xf>
    <xf numFmtId="0" fontId="48" fillId="8" borderId="2" xfId="0" applyFont="1" applyFill="1" applyBorder="1" applyAlignment="1">
      <alignment horizontal="center" vertical="center" wrapText="1"/>
    </xf>
    <xf numFmtId="0" fontId="48" fillId="8" borderId="2" xfId="0" applyFont="1" applyFill="1" applyBorder="1" applyAlignment="1">
      <alignment horizontal="center" vertical="center"/>
    </xf>
    <xf numFmtId="0" fontId="22" fillId="13" borderId="26" xfId="0" applyFont="1" applyFill="1" applyBorder="1" applyAlignment="1">
      <alignment horizontal="center" vertical="center"/>
    </xf>
    <xf numFmtId="0" fontId="22" fillId="13" borderId="27" xfId="0" applyFont="1" applyFill="1" applyBorder="1" applyAlignment="1">
      <alignment horizontal="center" vertical="center"/>
    </xf>
    <xf numFmtId="0" fontId="22" fillId="13" borderId="25" xfId="0" applyFont="1" applyFill="1" applyBorder="1" applyAlignment="1">
      <alignment horizontal="center" vertical="center"/>
    </xf>
    <xf numFmtId="0" fontId="22" fillId="13" borderId="22" xfId="0" applyFont="1" applyFill="1" applyBorder="1" applyAlignment="1">
      <alignment horizontal="center" vertical="center"/>
    </xf>
    <xf numFmtId="0" fontId="22" fillId="13" borderId="0" xfId="0" applyFont="1" applyFill="1" applyBorder="1" applyAlignment="1">
      <alignment horizontal="center" vertical="center"/>
    </xf>
    <xf numFmtId="0" fontId="22" fillId="13" borderId="30" xfId="0" applyFont="1" applyFill="1" applyBorder="1" applyAlignment="1">
      <alignment horizontal="center" vertical="center"/>
    </xf>
    <xf numFmtId="0" fontId="22" fillId="13" borderId="26" xfId="0" applyFont="1" applyFill="1" applyBorder="1" applyAlignment="1" applyProtection="1">
      <alignment horizontal="center" vertical="center" wrapText="1"/>
    </xf>
    <xf numFmtId="0" fontId="22" fillId="13" borderId="27" xfId="0" applyFont="1" applyFill="1" applyBorder="1" applyAlignment="1" applyProtection="1">
      <alignment horizontal="center" vertical="center" wrapText="1"/>
    </xf>
    <xf numFmtId="0" fontId="22" fillId="13" borderId="25" xfId="0" applyFont="1" applyFill="1" applyBorder="1" applyAlignment="1" applyProtection="1">
      <alignment horizontal="center" vertical="center" wrapText="1"/>
    </xf>
    <xf numFmtId="0" fontId="22" fillId="13" borderId="61" xfId="0" applyFont="1" applyFill="1" applyBorder="1" applyAlignment="1" applyProtection="1">
      <alignment horizontal="center" vertical="center" wrapText="1"/>
    </xf>
    <xf numFmtId="0" fontId="22" fillId="13" borderId="19" xfId="0" applyFont="1" applyFill="1" applyBorder="1" applyAlignment="1" applyProtection="1">
      <alignment horizontal="center" vertical="center" wrapText="1"/>
    </xf>
    <xf numFmtId="0" fontId="22" fillId="13" borderId="60" xfId="0" applyFont="1" applyFill="1" applyBorder="1" applyAlignment="1" applyProtection="1">
      <alignment horizontal="center" vertical="center" wrapText="1"/>
    </xf>
    <xf numFmtId="0" fontId="14" fillId="8" borderId="2" xfId="0" applyFont="1" applyFill="1" applyBorder="1" applyAlignment="1">
      <alignment horizontal="center" vertical="center" wrapText="1"/>
    </xf>
    <xf numFmtId="2" fontId="48" fillId="8" borderId="10" xfId="1" applyNumberFormat="1" applyFont="1" applyFill="1" applyBorder="1" applyAlignment="1" applyProtection="1">
      <alignment horizontal="center" vertical="center" wrapText="1"/>
      <protection hidden="1"/>
    </xf>
    <xf numFmtId="0" fontId="48" fillId="3" borderId="0" xfId="0" applyFont="1" applyFill="1" applyBorder="1" applyAlignment="1" applyProtection="1">
      <alignment horizontal="center" vertical="center" wrapText="1"/>
    </xf>
    <xf numFmtId="0" fontId="22" fillId="13" borderId="37" xfId="0" applyFont="1" applyFill="1" applyBorder="1" applyAlignment="1">
      <alignment horizontal="center" vertical="center"/>
    </xf>
    <xf numFmtId="0" fontId="22" fillId="13" borderId="69" xfId="0" applyFont="1" applyFill="1" applyBorder="1" applyAlignment="1">
      <alignment horizontal="center" vertical="center"/>
    </xf>
    <xf numFmtId="0" fontId="22" fillId="13" borderId="36" xfId="0" applyFont="1" applyFill="1" applyBorder="1" applyAlignment="1">
      <alignment horizontal="center" vertical="center"/>
    </xf>
    <xf numFmtId="0" fontId="22" fillId="13" borderId="58" xfId="0" applyFont="1" applyFill="1" applyBorder="1" applyAlignment="1" applyProtection="1">
      <alignment horizontal="center" vertical="center" wrapText="1"/>
    </xf>
    <xf numFmtId="0" fontId="22" fillId="13" borderId="29" xfId="0" applyFont="1" applyFill="1" applyBorder="1" applyAlignment="1" applyProtection="1">
      <alignment horizontal="center" vertical="center" wrapText="1"/>
    </xf>
    <xf numFmtId="0" fontId="22" fillId="13" borderId="24" xfId="0" applyFont="1" applyFill="1" applyBorder="1" applyAlignment="1" applyProtection="1">
      <alignment horizontal="center" vertical="center" wrapText="1"/>
    </xf>
    <xf numFmtId="2" fontId="48" fillId="8" borderId="48" xfId="1" applyNumberFormat="1" applyFont="1" applyFill="1" applyBorder="1" applyAlignment="1" applyProtection="1">
      <alignment horizontal="center" vertical="center" wrapText="1"/>
      <protection hidden="1"/>
    </xf>
    <xf numFmtId="2" fontId="48" fillId="8" borderId="3" xfId="1" applyNumberFormat="1" applyFont="1" applyFill="1" applyBorder="1" applyAlignment="1" applyProtection="1">
      <alignment horizontal="center" vertical="center" wrapText="1"/>
      <protection hidden="1"/>
    </xf>
    <xf numFmtId="2" fontId="48" fillId="8" borderId="1" xfId="1" applyNumberFormat="1" applyFont="1" applyFill="1" applyBorder="1" applyAlignment="1" applyProtection="1">
      <alignment horizontal="center" vertical="center" wrapText="1"/>
      <protection hidden="1"/>
    </xf>
    <xf numFmtId="2" fontId="48" fillId="8" borderId="2" xfId="1" applyNumberFormat="1" applyFont="1" applyFill="1" applyBorder="1" applyAlignment="1" applyProtection="1">
      <alignment horizontal="center" vertical="center" wrapText="1"/>
      <protection hidden="1"/>
    </xf>
    <xf numFmtId="2" fontId="48" fillId="8" borderId="54" xfId="1" applyNumberFormat="1" applyFont="1" applyFill="1" applyBorder="1" applyAlignment="1" applyProtection="1">
      <alignment horizontal="center" vertical="center" wrapText="1"/>
      <protection hidden="1"/>
    </xf>
    <xf numFmtId="0" fontId="52" fillId="0" borderId="10" xfId="0" applyFont="1" applyBorder="1" applyAlignment="1">
      <alignment horizontal="center" vertical="center" wrapText="1"/>
    </xf>
    <xf numFmtId="0" fontId="52" fillId="0" borderId="6" xfId="0" applyFont="1" applyBorder="1" applyAlignment="1">
      <alignment horizontal="center" vertical="center" wrapText="1"/>
    </xf>
    <xf numFmtId="0" fontId="52" fillId="0" borderId="35" xfId="0" applyNumberFormat="1" applyFont="1" applyBorder="1" applyAlignment="1">
      <alignment horizontal="center" vertical="center"/>
    </xf>
    <xf numFmtId="0" fontId="52" fillId="0" borderId="66" xfId="0" applyNumberFormat="1" applyFont="1" applyBorder="1" applyAlignment="1">
      <alignment horizontal="center" vertical="center"/>
    </xf>
    <xf numFmtId="0" fontId="52" fillId="0" borderId="54" xfId="0" applyNumberFormat="1" applyFont="1" applyBorder="1" applyAlignment="1">
      <alignment horizontal="center" vertical="center"/>
    </xf>
    <xf numFmtId="0" fontId="22" fillId="13" borderId="11" xfId="0" applyFont="1" applyFill="1" applyBorder="1" applyAlignment="1" applyProtection="1">
      <alignment horizontal="center" vertical="center" wrapText="1"/>
    </xf>
    <xf numFmtId="0" fontId="22" fillId="13" borderId="33" xfId="0" applyFont="1" applyFill="1" applyBorder="1" applyAlignment="1" applyProtection="1">
      <alignment horizontal="center" vertical="center" wrapText="1"/>
    </xf>
    <xf numFmtId="0" fontId="22" fillId="13" borderId="34" xfId="0" applyFont="1" applyFill="1" applyBorder="1" applyAlignment="1" applyProtection="1">
      <alignment horizontal="center" vertical="center" wrapText="1"/>
    </xf>
    <xf numFmtId="0" fontId="22" fillId="13" borderId="3" xfId="0" applyFont="1" applyFill="1" applyBorder="1" applyAlignment="1" applyProtection="1">
      <alignment horizontal="center" vertical="center" wrapText="1"/>
    </xf>
    <xf numFmtId="0" fontId="22" fillId="13" borderId="2" xfId="0" applyFont="1" applyFill="1" applyBorder="1" applyAlignment="1" applyProtection="1">
      <alignment horizontal="center" vertical="center" wrapText="1"/>
    </xf>
    <xf numFmtId="0" fontId="22" fillId="13" borderId="10" xfId="0" applyFont="1" applyFill="1" applyBorder="1" applyAlignment="1" applyProtection="1">
      <alignment horizontal="center" vertical="center" wrapText="1"/>
    </xf>
    <xf numFmtId="0" fontId="22" fillId="13" borderId="61" xfId="0" applyFont="1" applyFill="1" applyBorder="1" applyAlignment="1">
      <alignment horizontal="center" vertical="center"/>
    </xf>
    <xf numFmtId="0" fontId="22" fillId="13" borderId="19" xfId="0" applyFont="1" applyFill="1" applyBorder="1" applyAlignment="1">
      <alignment horizontal="center" vertical="center"/>
    </xf>
    <xf numFmtId="0" fontId="22" fillId="13" borderId="60" xfId="0" applyFont="1" applyFill="1" applyBorder="1" applyAlignment="1">
      <alignment horizontal="center" vertical="center"/>
    </xf>
    <xf numFmtId="0" fontId="48" fillId="8" borderId="10" xfId="0" applyFont="1" applyFill="1" applyBorder="1" applyAlignment="1">
      <alignment horizontal="center" vertical="center" wrapText="1"/>
    </xf>
    <xf numFmtId="0" fontId="14" fillId="8" borderId="48" xfId="0" applyFont="1" applyFill="1" applyBorder="1" applyAlignment="1" applyProtection="1">
      <alignment horizontal="center" vertical="center" wrapText="1"/>
    </xf>
    <xf numFmtId="0" fontId="14" fillId="8" borderId="3" xfId="0" applyFont="1" applyFill="1" applyBorder="1" applyAlignment="1" applyProtection="1">
      <alignment horizontal="center" vertical="center" wrapText="1"/>
    </xf>
    <xf numFmtId="0" fontId="58" fillId="13" borderId="26" xfId="0" applyFont="1" applyFill="1" applyBorder="1" applyAlignment="1">
      <alignment horizontal="center" vertical="center"/>
    </xf>
    <xf numFmtId="0" fontId="58" fillId="13" borderId="27" xfId="0" applyFont="1" applyFill="1" applyBorder="1" applyAlignment="1">
      <alignment horizontal="center" vertical="center"/>
    </xf>
    <xf numFmtId="0" fontId="58" fillId="13" borderId="25" xfId="0" applyFont="1" applyFill="1" applyBorder="1" applyAlignment="1">
      <alignment horizontal="center" vertical="center"/>
    </xf>
    <xf numFmtId="0" fontId="58" fillId="13" borderId="58" xfId="0" applyFont="1" applyFill="1" applyBorder="1" applyAlignment="1">
      <alignment horizontal="center" vertical="center"/>
    </xf>
    <xf numFmtId="0" fontId="58" fillId="13" borderId="29" xfId="0" applyFont="1" applyFill="1" applyBorder="1" applyAlignment="1">
      <alignment horizontal="center" vertical="center"/>
    </xf>
    <xf numFmtId="0" fontId="58" fillId="13" borderId="24" xfId="0" applyFont="1" applyFill="1" applyBorder="1" applyAlignment="1">
      <alignment horizontal="center" vertical="center"/>
    </xf>
    <xf numFmtId="0" fontId="48" fillId="8" borderId="16" xfId="0" applyFont="1" applyFill="1" applyBorder="1" applyAlignment="1">
      <alignment horizontal="center" vertical="center"/>
    </xf>
    <xf numFmtId="0" fontId="48" fillId="8" borderId="18" xfId="0" applyFont="1" applyFill="1" applyBorder="1" applyAlignment="1">
      <alignment horizontal="center" vertical="center"/>
    </xf>
    <xf numFmtId="0" fontId="48" fillId="8" borderId="17" xfId="0" applyFont="1" applyFill="1" applyBorder="1" applyAlignment="1">
      <alignment horizontal="center" vertical="center"/>
    </xf>
    <xf numFmtId="0" fontId="58" fillId="13" borderId="22" xfId="0" applyFont="1" applyFill="1" applyBorder="1" applyAlignment="1">
      <alignment horizontal="center" vertical="center"/>
    </xf>
    <xf numFmtId="0" fontId="58" fillId="13" borderId="0" xfId="0" applyFont="1" applyFill="1" applyBorder="1" applyAlignment="1">
      <alignment horizontal="center" vertical="center"/>
    </xf>
    <xf numFmtId="0" fontId="58" fillId="13" borderId="30" xfId="0" applyFont="1" applyFill="1" applyBorder="1" applyAlignment="1">
      <alignment horizontal="center" vertical="center"/>
    </xf>
    <xf numFmtId="0" fontId="14" fillId="8" borderId="2" xfId="0" applyFont="1" applyFill="1" applyBorder="1" applyAlignment="1">
      <alignment horizontal="center" vertical="center"/>
    </xf>
    <xf numFmtId="0" fontId="52" fillId="0" borderId="62" xfId="0" applyFont="1" applyBorder="1" applyAlignment="1">
      <alignment horizontal="center" vertical="center"/>
    </xf>
    <xf numFmtId="0" fontId="52" fillId="0" borderId="70" xfId="0" applyFont="1" applyBorder="1" applyAlignment="1">
      <alignment horizontal="center" vertical="center"/>
    </xf>
    <xf numFmtId="0" fontId="52" fillId="0" borderId="48" xfId="0" applyFont="1" applyBorder="1" applyAlignment="1">
      <alignment horizontal="center" vertical="center"/>
    </xf>
    <xf numFmtId="0" fontId="52" fillId="0" borderId="44" xfId="0" applyFont="1" applyBorder="1" applyAlignment="1">
      <alignment horizontal="center" vertical="center"/>
    </xf>
    <xf numFmtId="0" fontId="51" fillId="0" borderId="21" xfId="0" applyFont="1" applyBorder="1" applyAlignment="1">
      <alignment horizontal="center" vertical="center"/>
    </xf>
    <xf numFmtId="0" fontId="51" fillId="0" borderId="28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1" fillId="0" borderId="50" xfId="0" applyFont="1" applyBorder="1" applyAlignment="1">
      <alignment horizontal="center" vertical="center"/>
    </xf>
    <xf numFmtId="0" fontId="52" fillId="0" borderId="55" xfId="0" applyFont="1" applyBorder="1" applyAlignment="1">
      <alignment horizontal="center" vertical="center"/>
    </xf>
    <xf numFmtId="2" fontId="52" fillId="0" borderId="4" xfId="0" applyNumberFormat="1" applyFont="1" applyFill="1" applyBorder="1" applyAlignment="1">
      <alignment horizontal="center" vertical="center"/>
    </xf>
    <xf numFmtId="2" fontId="52" fillId="0" borderId="38" xfId="0" applyNumberFormat="1" applyFont="1" applyFill="1" applyBorder="1" applyAlignment="1">
      <alignment horizontal="center" vertical="center"/>
    </xf>
    <xf numFmtId="2" fontId="52" fillId="0" borderId="36" xfId="0" applyNumberFormat="1" applyFont="1" applyFill="1" applyBorder="1" applyAlignment="1">
      <alignment horizontal="center" vertical="center"/>
    </xf>
    <xf numFmtId="2" fontId="52" fillId="0" borderId="14" xfId="0" applyNumberFormat="1" applyFont="1" applyFill="1" applyBorder="1" applyAlignment="1">
      <alignment horizontal="center" vertical="center"/>
    </xf>
    <xf numFmtId="2" fontId="52" fillId="0" borderId="15" xfId="0" applyNumberFormat="1" applyFont="1" applyFill="1" applyBorder="1" applyAlignment="1">
      <alignment horizontal="center" vertical="center"/>
    </xf>
    <xf numFmtId="2" fontId="52" fillId="0" borderId="20" xfId="0" applyNumberFormat="1" applyFont="1" applyFill="1" applyBorder="1" applyAlignment="1">
      <alignment horizontal="center" vertical="center"/>
    </xf>
    <xf numFmtId="0" fontId="34" fillId="6" borderId="14" xfId="0" applyFont="1" applyFill="1" applyBorder="1" applyAlignment="1" applyProtection="1">
      <alignment horizontal="center" vertical="center"/>
    </xf>
    <xf numFmtId="0" fontId="34" fillId="6" borderId="20" xfId="0" applyFont="1" applyFill="1" applyBorder="1" applyAlignment="1" applyProtection="1">
      <alignment horizontal="center" vertical="center"/>
    </xf>
    <xf numFmtId="0" fontId="36" fillId="8" borderId="2" xfId="0" applyFont="1" applyFill="1" applyBorder="1" applyAlignment="1" applyProtection="1">
      <alignment horizontal="center" vertical="center"/>
    </xf>
    <xf numFmtId="0" fontId="36" fillId="8" borderId="5" xfId="0" applyFont="1" applyFill="1" applyBorder="1" applyAlignment="1" applyProtection="1">
      <alignment horizontal="center" vertical="center"/>
    </xf>
    <xf numFmtId="0" fontId="9" fillId="6" borderId="2" xfId="0" applyFont="1" applyFill="1" applyBorder="1" applyAlignment="1" applyProtection="1">
      <alignment horizontal="center" vertical="center" wrapText="1"/>
    </xf>
    <xf numFmtId="0" fontId="9" fillId="6" borderId="2" xfId="0" applyFont="1" applyFill="1" applyBorder="1" applyAlignment="1" applyProtection="1">
      <alignment horizontal="center" vertical="center"/>
    </xf>
    <xf numFmtId="0" fontId="11" fillId="5" borderId="16" xfId="0" applyFont="1" applyFill="1" applyBorder="1" applyAlignment="1" applyProtection="1">
      <alignment horizontal="center" vertical="center"/>
    </xf>
    <xf numFmtId="0" fontId="11" fillId="5" borderId="18" xfId="0" applyFont="1" applyFill="1" applyBorder="1" applyAlignment="1" applyProtection="1">
      <alignment horizontal="center" vertical="center"/>
    </xf>
    <xf numFmtId="0" fontId="11" fillId="5" borderId="17" xfId="0" applyFont="1" applyFill="1" applyBorder="1" applyAlignment="1" applyProtection="1">
      <alignment horizontal="center" vertical="center"/>
    </xf>
    <xf numFmtId="0" fontId="9" fillId="6" borderId="1" xfId="0" applyFont="1" applyFill="1" applyBorder="1" applyAlignment="1" applyProtection="1">
      <alignment horizontal="center" wrapText="1"/>
    </xf>
    <xf numFmtId="0" fontId="29" fillId="6" borderId="1" xfId="0" applyFont="1" applyFill="1" applyBorder="1" applyAlignment="1" applyProtection="1">
      <alignment horizontal="center" wrapText="1"/>
    </xf>
    <xf numFmtId="0" fontId="29" fillId="6" borderId="54" xfId="0" applyFont="1" applyFill="1" applyBorder="1" applyAlignment="1" applyProtection="1">
      <alignment horizontal="center" wrapText="1"/>
    </xf>
    <xf numFmtId="0" fontId="23" fillId="5" borderId="22" xfId="0" applyFont="1" applyFill="1" applyBorder="1" applyAlignment="1" applyProtection="1">
      <alignment horizontal="center" vertical="center"/>
    </xf>
    <xf numFmtId="0" fontId="23" fillId="5" borderId="0" xfId="0" applyFont="1" applyFill="1" applyBorder="1" applyAlignment="1" applyProtection="1">
      <alignment horizontal="center" vertical="center"/>
    </xf>
    <xf numFmtId="0" fontId="28" fillId="5" borderId="16" xfId="0" applyFont="1" applyFill="1" applyBorder="1" applyAlignment="1" applyProtection="1">
      <alignment horizontal="center" vertical="center"/>
    </xf>
    <xf numFmtId="0" fontId="28" fillId="5" borderId="32" xfId="0" applyFont="1" applyFill="1" applyBorder="1" applyAlignment="1" applyProtection="1">
      <alignment horizontal="center" vertical="center"/>
    </xf>
    <xf numFmtId="0" fontId="28" fillId="5" borderId="31" xfId="0" applyFont="1" applyFill="1" applyBorder="1" applyAlignment="1" applyProtection="1">
      <alignment horizontal="center" vertical="center"/>
    </xf>
    <xf numFmtId="0" fontId="28" fillId="5" borderId="17" xfId="0" applyFont="1" applyFill="1" applyBorder="1" applyAlignment="1" applyProtection="1">
      <alignment horizontal="center" vertical="center"/>
    </xf>
    <xf numFmtId="0" fontId="20" fillId="3" borderId="0" xfId="0" applyFont="1" applyFill="1" applyBorder="1" applyAlignment="1" applyProtection="1">
      <alignment horizontal="center"/>
    </xf>
    <xf numFmtId="0" fontId="29" fillId="6" borderId="47" xfId="0" applyFont="1" applyFill="1" applyBorder="1" applyAlignment="1" applyProtection="1">
      <alignment horizontal="left" wrapText="1"/>
    </xf>
    <xf numFmtId="0" fontId="29" fillId="6" borderId="41" xfId="0" applyFont="1" applyFill="1" applyBorder="1" applyAlignment="1" applyProtection="1">
      <alignment horizontal="left" wrapText="1"/>
    </xf>
    <xf numFmtId="0" fontId="29" fillId="6" borderId="37" xfId="0" applyFont="1" applyFill="1" applyBorder="1" applyAlignment="1" applyProtection="1">
      <alignment horizontal="left" vertical="center" wrapText="1"/>
    </xf>
    <xf numFmtId="0" fontId="29" fillId="6" borderId="38" xfId="0" applyFont="1" applyFill="1" applyBorder="1" applyAlignment="1" applyProtection="1">
      <alignment horizontal="left" vertical="center" wrapText="1"/>
    </xf>
    <xf numFmtId="0" fontId="23" fillId="5" borderId="16" xfId="0" applyFont="1" applyFill="1" applyBorder="1" applyAlignment="1" applyProtection="1">
      <alignment horizontal="center" vertical="center"/>
    </xf>
    <xf numFmtId="0" fontId="23" fillId="5" borderId="18" xfId="0" applyFont="1" applyFill="1" applyBorder="1" applyAlignment="1" applyProtection="1">
      <alignment horizontal="center" vertical="center"/>
    </xf>
    <xf numFmtId="0" fontId="23" fillId="5" borderId="17" xfId="0" applyFont="1" applyFill="1" applyBorder="1" applyAlignment="1" applyProtection="1">
      <alignment horizontal="center" vertical="center"/>
    </xf>
    <xf numFmtId="0" fontId="9" fillId="6" borderId="44" xfId="0" applyFont="1" applyFill="1" applyBorder="1" applyAlignment="1" applyProtection="1">
      <alignment horizontal="center" vertical="center"/>
    </xf>
    <xf numFmtId="0" fontId="9" fillId="6" borderId="50" xfId="0" applyFont="1" applyFill="1" applyBorder="1" applyAlignment="1" applyProtection="1">
      <alignment horizontal="center" vertical="center"/>
    </xf>
    <xf numFmtId="0" fontId="9" fillId="6" borderId="51" xfId="0" applyFont="1" applyFill="1" applyBorder="1" applyAlignment="1" applyProtection="1">
      <alignment horizontal="center" vertical="center"/>
    </xf>
    <xf numFmtId="0" fontId="22" fillId="5" borderId="0" xfId="0" applyFont="1" applyFill="1" applyBorder="1" applyAlignment="1" applyProtection="1">
      <alignment horizontal="center" vertical="center"/>
    </xf>
    <xf numFmtId="0" fontId="22" fillId="5" borderId="30" xfId="0" applyFont="1" applyFill="1" applyBorder="1" applyAlignment="1" applyProtection="1">
      <alignment horizontal="center" vertical="center"/>
    </xf>
    <xf numFmtId="0" fontId="29" fillId="6" borderId="12" xfId="0" applyFont="1" applyFill="1" applyBorder="1" applyAlignment="1" applyProtection="1">
      <alignment horizontal="left" vertical="center" wrapText="1"/>
    </xf>
    <xf numFmtId="0" fontId="29" fillId="6" borderId="5" xfId="0" applyFont="1" applyFill="1" applyBorder="1" applyAlignment="1" applyProtection="1">
      <alignment horizontal="left" vertical="center" wrapText="1"/>
    </xf>
    <xf numFmtId="0" fontId="11" fillId="5" borderId="11" xfId="0" applyFont="1" applyFill="1" applyBorder="1" applyAlignment="1" applyProtection="1">
      <alignment horizontal="left" vertical="center" wrapText="1"/>
    </xf>
    <xf numFmtId="0" fontId="11" fillId="5" borderId="33" xfId="0" applyFont="1" applyFill="1" applyBorder="1" applyAlignment="1" applyProtection="1">
      <alignment horizontal="left" vertical="center" wrapText="1"/>
    </xf>
    <xf numFmtId="0" fontId="29" fillId="6" borderId="3" xfId="0" applyFont="1" applyFill="1" applyBorder="1" applyAlignment="1" applyProtection="1">
      <alignment horizontal="center" vertical="center"/>
    </xf>
    <xf numFmtId="0" fontId="29" fillId="6" borderId="12" xfId="0" applyFont="1" applyFill="1" applyBorder="1" applyAlignment="1" applyProtection="1">
      <alignment horizontal="center" vertical="center"/>
    </xf>
    <xf numFmtId="0" fontId="29" fillId="6" borderId="31" xfId="0" applyFont="1" applyFill="1" applyBorder="1" applyAlignment="1" applyProtection="1">
      <alignment horizontal="left" vertical="center" wrapText="1"/>
    </xf>
    <xf numFmtId="0" fontId="29" fillId="6" borderId="32" xfId="0" applyFont="1" applyFill="1" applyBorder="1" applyAlignment="1" applyProtection="1">
      <alignment horizontal="left" vertical="center" wrapText="1"/>
    </xf>
    <xf numFmtId="166" fontId="29" fillId="6" borderId="31" xfId="0" applyNumberFormat="1" applyFont="1" applyFill="1" applyBorder="1" applyAlignment="1" applyProtection="1">
      <alignment horizontal="left" vertical="center" wrapText="1"/>
    </xf>
    <xf numFmtId="166" fontId="29" fillId="6" borderId="32" xfId="0" applyNumberFormat="1" applyFont="1" applyFill="1" applyBorder="1" applyAlignment="1" applyProtection="1">
      <alignment horizontal="left" vertical="center" wrapText="1"/>
    </xf>
    <xf numFmtId="0" fontId="11" fillId="5" borderId="0" xfId="0" applyFont="1" applyFill="1" applyBorder="1" applyAlignment="1" applyProtection="1">
      <alignment horizontal="center" vertical="center"/>
    </xf>
    <xf numFmtId="0" fontId="29" fillId="6" borderId="11" xfId="0" applyFont="1" applyFill="1" applyBorder="1" applyAlignment="1" applyProtection="1">
      <alignment horizontal="center" vertical="center" wrapText="1"/>
    </xf>
    <xf numFmtId="0" fontId="29" fillId="6" borderId="33" xfId="0" applyFont="1" applyFill="1" applyBorder="1" applyAlignment="1" applyProtection="1">
      <alignment horizontal="center" vertical="center" wrapText="1"/>
    </xf>
    <xf numFmtId="0" fontId="29" fillId="6" borderId="3" xfId="0" applyFont="1" applyFill="1" applyBorder="1" applyAlignment="1" applyProtection="1">
      <alignment horizontal="left" vertical="center" wrapText="1"/>
    </xf>
    <xf numFmtId="0" fontId="29" fillId="6" borderId="2" xfId="0" applyFont="1" applyFill="1" applyBorder="1" applyAlignment="1" applyProtection="1">
      <alignment horizontal="left" vertical="center" wrapText="1"/>
    </xf>
    <xf numFmtId="0" fontId="11" fillId="5" borderId="12" xfId="0" applyFont="1" applyFill="1" applyBorder="1" applyAlignment="1" applyProtection="1">
      <alignment horizontal="left" vertical="center" wrapText="1"/>
    </xf>
    <xf numFmtId="0" fontId="11" fillId="5" borderId="5" xfId="0" applyFont="1" applyFill="1" applyBorder="1" applyAlignment="1" applyProtection="1">
      <alignment horizontal="left" vertical="center" wrapText="1"/>
    </xf>
    <xf numFmtId="0" fontId="29" fillId="6" borderId="2" xfId="0" applyFont="1" applyFill="1" applyBorder="1" applyAlignment="1" applyProtection="1">
      <alignment horizontal="center" vertical="center"/>
    </xf>
    <xf numFmtId="164" fontId="13" fillId="12" borderId="16" xfId="0" applyNumberFormat="1" applyFont="1" applyFill="1" applyBorder="1" applyAlignment="1" applyProtection="1">
      <alignment horizontal="center" vertical="center"/>
      <protection locked="0" hidden="1"/>
    </xf>
    <xf numFmtId="0" fontId="13" fillId="12" borderId="17" xfId="0" applyFont="1" applyFill="1" applyBorder="1" applyAlignment="1" applyProtection="1">
      <alignment horizontal="center" vertical="center"/>
      <protection locked="0" hidden="1"/>
    </xf>
    <xf numFmtId="0" fontId="13" fillId="6" borderId="3" xfId="0" applyFont="1" applyFill="1" applyBorder="1" applyAlignment="1" applyProtection="1">
      <alignment horizontal="left" vertical="center" wrapText="1"/>
    </xf>
    <xf numFmtId="0" fontId="13" fillId="6" borderId="2" xfId="0" applyFont="1" applyFill="1" applyBorder="1" applyAlignment="1" applyProtection="1">
      <alignment horizontal="left" vertical="center" wrapText="1"/>
    </xf>
    <xf numFmtId="0" fontId="13" fillId="6" borderId="12" xfId="0" applyFont="1" applyFill="1" applyBorder="1" applyAlignment="1" applyProtection="1">
      <alignment horizontal="left" vertical="center" wrapText="1"/>
    </xf>
    <xf numFmtId="0" fontId="13" fillId="6" borderId="5" xfId="0" applyFont="1" applyFill="1" applyBorder="1" applyAlignment="1" applyProtection="1">
      <alignment horizontal="left" vertical="center" wrapText="1"/>
    </xf>
    <xf numFmtId="0" fontId="11" fillId="5" borderId="26" xfId="0" applyFont="1" applyFill="1" applyBorder="1" applyAlignment="1" applyProtection="1">
      <alignment horizontal="center" vertical="center"/>
    </xf>
    <xf numFmtId="0" fontId="11" fillId="5" borderId="27" xfId="0" applyFont="1" applyFill="1" applyBorder="1" applyAlignment="1" applyProtection="1">
      <alignment horizontal="center" vertical="center"/>
    </xf>
    <xf numFmtId="0" fontId="11" fillId="5" borderId="25" xfId="0" applyFont="1" applyFill="1" applyBorder="1" applyAlignment="1" applyProtection="1">
      <alignment horizontal="center" vertical="center"/>
    </xf>
    <xf numFmtId="0" fontId="10" fillId="10" borderId="13" xfId="0" applyFont="1" applyFill="1" applyBorder="1" applyAlignment="1" applyProtection="1">
      <alignment horizontal="center" vertical="center" wrapText="1"/>
    </xf>
    <xf numFmtId="0" fontId="10" fillId="10" borderId="41" xfId="0" applyFont="1" applyFill="1" applyBorder="1" applyAlignment="1" applyProtection="1">
      <alignment horizontal="center" vertical="center" wrapText="1"/>
    </xf>
    <xf numFmtId="0" fontId="18" fillId="5" borderId="12" xfId="0" applyFont="1" applyFill="1" applyBorder="1" applyAlignment="1" applyProtection="1">
      <alignment horizontal="center" vertical="center" wrapText="1"/>
    </xf>
    <xf numFmtId="0" fontId="18" fillId="5" borderId="5" xfId="0" applyFont="1" applyFill="1" applyBorder="1" applyAlignment="1" applyProtection="1">
      <alignment horizontal="center" vertical="center" wrapText="1"/>
    </xf>
    <xf numFmtId="0" fontId="13" fillId="6" borderId="38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1" fillId="16" borderId="7" xfId="0" applyFont="1" applyFill="1" applyBorder="1" applyAlignment="1" applyProtection="1">
      <alignment horizontal="center" vertical="center"/>
    </xf>
    <xf numFmtId="0" fontId="11" fillId="16" borderId="8" xfId="0" applyFont="1" applyFill="1" applyBorder="1" applyAlignment="1" applyProtection="1">
      <alignment horizontal="center" vertical="center"/>
    </xf>
    <xf numFmtId="0" fontId="11" fillId="16" borderId="9" xfId="0" applyFont="1" applyFill="1" applyBorder="1" applyAlignment="1" applyProtection="1">
      <alignment horizontal="center" vertical="center"/>
    </xf>
    <xf numFmtId="0" fontId="18" fillId="16" borderId="16" xfId="0" applyFont="1" applyFill="1" applyBorder="1" applyAlignment="1" applyProtection="1">
      <alignment horizontal="center" vertical="center" wrapText="1"/>
    </xf>
    <xf numFmtId="0" fontId="18" fillId="16" borderId="18" xfId="0" applyFont="1" applyFill="1" applyBorder="1" applyAlignment="1" applyProtection="1">
      <alignment horizontal="center" vertical="center" wrapText="1"/>
    </xf>
    <xf numFmtId="0" fontId="11" fillId="5" borderId="55" xfId="0" applyFont="1" applyFill="1" applyBorder="1" applyAlignment="1" applyProtection="1">
      <alignment horizontal="center" vertical="center"/>
    </xf>
    <xf numFmtId="0" fontId="11" fillId="5" borderId="53" xfId="0" applyFont="1" applyFill="1" applyBorder="1" applyAlignment="1" applyProtection="1">
      <alignment horizontal="center" vertical="center"/>
    </xf>
    <xf numFmtId="0" fontId="11" fillId="5" borderId="56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/>
    </xf>
    <xf numFmtId="0" fontId="9" fillId="3" borderId="31" xfId="0" applyFont="1" applyFill="1" applyBorder="1" applyAlignment="1" applyProtection="1">
      <alignment horizontal="center"/>
    </xf>
    <xf numFmtId="0" fontId="19" fillId="0" borderId="16" xfId="0" applyFont="1" applyFill="1" applyBorder="1" applyAlignment="1" applyProtection="1">
      <alignment horizontal="center" vertical="center"/>
    </xf>
    <xf numFmtId="0" fontId="19" fillId="0" borderId="18" xfId="0" applyFont="1" applyFill="1" applyBorder="1" applyAlignment="1" applyProtection="1">
      <alignment horizontal="center" vertical="center"/>
    </xf>
    <xf numFmtId="0" fontId="19" fillId="0" borderId="17" xfId="0" applyFont="1" applyFill="1" applyBorder="1" applyAlignment="1" applyProtection="1">
      <alignment horizontal="center" vertical="center"/>
    </xf>
    <xf numFmtId="0" fontId="9" fillId="15" borderId="26" xfId="2" applyNumberFormat="1" applyBorder="1" applyAlignment="1" applyProtection="1">
      <alignment horizontal="center" vertical="center"/>
      <protection locked="0" hidden="1"/>
    </xf>
    <xf numFmtId="0" fontId="9" fillId="15" borderId="25" xfId="2" applyNumberFormat="1" applyBorder="1" applyAlignment="1" applyProtection="1">
      <alignment horizontal="center" vertical="center"/>
      <protection locked="0" hidden="1"/>
    </xf>
    <xf numFmtId="0" fontId="9" fillId="15" borderId="58" xfId="2" applyNumberFormat="1" applyBorder="1" applyAlignment="1" applyProtection="1">
      <alignment horizontal="center" vertical="center"/>
      <protection locked="0" hidden="1"/>
    </xf>
    <xf numFmtId="0" fontId="9" fillId="15" borderId="24" xfId="2" applyNumberFormat="1" applyBorder="1" applyAlignment="1" applyProtection="1">
      <alignment horizontal="center" vertical="center"/>
      <protection locked="0" hidden="1"/>
    </xf>
    <xf numFmtId="0" fontId="13" fillId="6" borderId="37" xfId="0" applyFont="1" applyFill="1" applyBorder="1" applyAlignment="1" applyProtection="1">
      <alignment horizontal="left" vertical="center" wrapText="1"/>
    </xf>
    <xf numFmtId="0" fontId="13" fillId="6" borderId="38" xfId="0" applyFont="1" applyFill="1" applyBorder="1" applyAlignment="1" applyProtection="1">
      <alignment horizontal="left" vertical="center" wrapText="1"/>
    </xf>
    <xf numFmtId="0" fontId="5" fillId="0" borderId="0" xfId="0" applyFont="1" applyBorder="1" applyAlignment="1">
      <alignment horizontal="center"/>
    </xf>
    <xf numFmtId="0" fontId="4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14" fontId="50" fillId="0" borderId="0" xfId="0" applyNumberFormat="1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 applyProtection="1">
      <alignment horizontal="justify" vertical="justify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21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20" xfId="0" applyFont="1" applyBorder="1" applyAlignment="1" applyProtection="1">
      <alignment horizontal="center" vertical="center" wrapText="1"/>
    </xf>
    <xf numFmtId="0" fontId="8" fillId="0" borderId="28" xfId="0" applyFont="1" applyBorder="1" applyAlignment="1" applyProtection="1">
      <alignment horizontal="center" vertical="center" wrapText="1"/>
    </xf>
    <xf numFmtId="0" fontId="8" fillId="3" borderId="2" xfId="0" applyFont="1" applyFill="1" applyBorder="1" applyAlignment="1" applyProtection="1">
      <alignment horizontal="center" vertical="center" wrapText="1"/>
    </xf>
    <xf numFmtId="0" fontId="8" fillId="3" borderId="21" xfId="0" applyFont="1" applyFill="1" applyBorder="1" applyAlignment="1" applyProtection="1">
      <alignment horizontal="center" vertical="center" wrapText="1"/>
    </xf>
    <xf numFmtId="49" fontId="6" fillId="0" borderId="0" xfId="0" applyNumberFormat="1" applyFont="1" applyAlignment="1">
      <alignment horizontal="right"/>
    </xf>
    <xf numFmtId="0" fontId="3" fillId="0" borderId="0" xfId="0" applyFont="1" applyAlignment="1">
      <alignment horizontal="left" vertical="center"/>
    </xf>
    <xf numFmtId="0" fontId="46" fillId="0" borderId="0" xfId="0" applyNumberFormat="1" applyFont="1" applyAlignment="1">
      <alignment horizontal="left"/>
    </xf>
    <xf numFmtId="0" fontId="2" fillId="0" borderId="0" xfId="0" applyFont="1" applyAlignment="1">
      <alignment horizontal="justify" vertical="justify" wrapText="1"/>
    </xf>
    <xf numFmtId="0" fontId="3" fillId="0" borderId="2" xfId="0" applyFont="1" applyBorder="1" applyAlignment="1" applyProtection="1">
      <alignment horizontal="center" vertical="center" wrapText="1"/>
    </xf>
    <xf numFmtId="0" fontId="44" fillId="3" borderId="2" xfId="0" applyFont="1" applyFill="1" applyBorder="1" applyAlignment="1" applyProtection="1">
      <alignment horizontal="center" vertical="center" wrapText="1"/>
    </xf>
    <xf numFmtId="2" fontId="2" fillId="3" borderId="2" xfId="0" applyNumberFormat="1" applyFont="1" applyFill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center" vertical="center" wrapText="1"/>
    </xf>
    <xf numFmtId="172" fontId="6" fillId="0" borderId="7" xfId="0" applyNumberFormat="1" applyFont="1" applyBorder="1" applyAlignment="1" applyProtection="1">
      <alignment horizontal="center" vertical="center" wrapText="1"/>
    </xf>
    <xf numFmtId="172" fontId="6" fillId="0" borderId="31" xfId="0" applyNumberFormat="1" applyFont="1" applyBorder="1" applyAlignment="1" applyProtection="1">
      <alignment horizontal="center" vertical="center" wrapText="1"/>
    </xf>
    <xf numFmtId="0" fontId="44" fillId="0" borderId="7" xfId="0" applyFont="1" applyBorder="1" applyAlignment="1" applyProtection="1">
      <alignment horizontal="center" vertical="center" wrapText="1"/>
    </xf>
    <xf numFmtId="0" fontId="44" fillId="0" borderId="9" xfId="0" applyFont="1" applyBorder="1" applyAlignment="1" applyProtection="1">
      <alignment horizontal="center" vertical="center" wrapText="1"/>
    </xf>
    <xf numFmtId="0" fontId="44" fillId="0" borderId="32" xfId="0" applyFont="1" applyBorder="1" applyAlignment="1" applyProtection="1">
      <alignment horizontal="center" vertical="center" wrapText="1"/>
    </xf>
    <xf numFmtId="0" fontId="44" fillId="0" borderId="3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3" fillId="0" borderId="33" xfId="0" applyFont="1" applyBorder="1" applyAlignment="1" applyProtection="1">
      <alignment horizontal="center" vertical="center" wrapText="1"/>
    </xf>
    <xf numFmtId="0" fontId="3" fillId="0" borderId="33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justify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47" fillId="0" borderId="16" xfId="0" applyFont="1" applyBorder="1" applyAlignment="1">
      <alignment horizontal="center" vertical="center" wrapText="1"/>
    </xf>
    <xf numFmtId="0" fontId="47" fillId="0" borderId="18" xfId="0" applyFont="1" applyBorder="1" applyAlignment="1">
      <alignment horizontal="center" vertical="center" wrapText="1"/>
    </xf>
    <xf numFmtId="0" fontId="47" fillId="0" borderId="17" xfId="0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2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left" vertical="center" wrapText="1"/>
    </xf>
    <xf numFmtId="2" fontId="2" fillId="0" borderId="0" xfId="0" applyNumberFormat="1" applyFont="1" applyBorder="1" applyAlignment="1">
      <alignment horizontal="left" vertical="center" wrapText="1"/>
    </xf>
    <xf numFmtId="164" fontId="2" fillId="3" borderId="0" xfId="0" applyNumberFormat="1" applyFont="1" applyFill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4" fontId="6" fillId="3" borderId="0" xfId="0" applyNumberFormat="1" applyFont="1" applyFill="1" applyAlignment="1">
      <alignment horizontal="center" vertical="center" wrapText="1"/>
    </xf>
  </cellXfs>
  <cellStyles count="7">
    <cellStyle name="Buena" xfId="1" builtinId="26"/>
    <cellStyle name="Estilo 1" xfId="2"/>
    <cellStyle name="Estilo 2" xfId="3"/>
    <cellStyle name="Estilo 3" xfId="4"/>
    <cellStyle name="Estilo 4" xfId="5"/>
    <cellStyle name="Estilo 5" xfId="6"/>
    <cellStyle name="Normal" xfId="0" builtinId="0"/>
  </cellStyles>
  <dxfs count="0"/>
  <tableStyles count="0" defaultTableStyle="TableStyleMedium2" defaultPivotStyle="PivotStyleLight16"/>
  <colors>
    <mruColors>
      <color rgb="FF1F4E78"/>
      <color rgb="FF538DD5"/>
      <color rgb="FFB6FD03"/>
      <color rgb="FF9BC2E6"/>
      <color rgb="FFFFF2CC"/>
      <color rgb="FFFFFFFF"/>
      <color rgb="FFDDEBF7"/>
      <color rgb="FFACB9CA"/>
      <color rgb="FFBDD7EE"/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21674</xdr:rowOff>
    </xdr:from>
    <xdr:to>
      <xdr:col>1</xdr:col>
      <xdr:colOff>642937</xdr:colOff>
      <xdr:row>0</xdr:row>
      <xdr:rowOff>590549</xdr:rowOff>
    </xdr:to>
    <xdr:pic>
      <xdr:nvPicPr>
        <xdr:cNvPr id="2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" y="21674"/>
          <a:ext cx="1214437" cy="56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186776</xdr:colOff>
      <xdr:row>60</xdr:row>
      <xdr:rowOff>154162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59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61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62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63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64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65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6</xdr:col>
      <xdr:colOff>213277</xdr:colOff>
      <xdr:row>64</xdr:row>
      <xdr:rowOff>210690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6</xdr:col>
      <xdr:colOff>51765</xdr:colOff>
      <xdr:row>65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541269</xdr:colOff>
      <xdr:row>51</xdr:row>
      <xdr:rowOff>78683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16" name="CuadroTexto 1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21" name="CuadroTexto 2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70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26" name="CuadroTexto 2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31" name="CuadroTexto 3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35" name="CuadroTexto 34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40" name="CuadroTexto 39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</xdr:col>
      <xdr:colOff>330135</xdr:colOff>
      <xdr:row>41</xdr:row>
      <xdr:rowOff>190061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CuadroTexto 40"/>
            <xdr:cNvSpPr txBox="1"/>
          </xdr:nvSpPr>
          <xdr:spPr>
            <a:xfrm>
              <a:off x="1092135" y="14268011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41" name="CuadroTexto 40"/>
            <xdr:cNvSpPr txBox="1"/>
          </xdr:nvSpPr>
          <xdr:spPr>
            <a:xfrm>
              <a:off x="1092135" y="14268011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21674</xdr:rowOff>
    </xdr:from>
    <xdr:to>
      <xdr:col>1</xdr:col>
      <xdr:colOff>642937</xdr:colOff>
      <xdr:row>0</xdr:row>
      <xdr:rowOff>590549</xdr:rowOff>
    </xdr:to>
    <xdr:pic>
      <xdr:nvPicPr>
        <xdr:cNvPr id="2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" y="21674"/>
          <a:ext cx="1214437" cy="56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186776</xdr:colOff>
      <xdr:row>60</xdr:row>
      <xdr:rowOff>154162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59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61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62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63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64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65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6</xdr:col>
      <xdr:colOff>213277</xdr:colOff>
      <xdr:row>64</xdr:row>
      <xdr:rowOff>210690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6</xdr:col>
      <xdr:colOff>51765</xdr:colOff>
      <xdr:row>65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541269</xdr:colOff>
      <xdr:row>51</xdr:row>
      <xdr:rowOff>78683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16" name="CuadroTexto 1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21" name="CuadroTexto 2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70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26" name="CuadroTexto 2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31" name="CuadroTexto 3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35" name="CuadroTexto 34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40" name="CuadroTexto 39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</xdr:col>
      <xdr:colOff>330135</xdr:colOff>
      <xdr:row>41</xdr:row>
      <xdr:rowOff>190061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CuadroTexto 40"/>
            <xdr:cNvSpPr txBox="1"/>
          </xdr:nvSpPr>
          <xdr:spPr>
            <a:xfrm>
              <a:off x="1092135" y="14268011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41" name="CuadroTexto 40"/>
            <xdr:cNvSpPr txBox="1"/>
          </xdr:nvSpPr>
          <xdr:spPr>
            <a:xfrm>
              <a:off x="1092135" y="14268011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21674</xdr:rowOff>
    </xdr:from>
    <xdr:to>
      <xdr:col>1</xdr:col>
      <xdr:colOff>642937</xdr:colOff>
      <xdr:row>0</xdr:row>
      <xdr:rowOff>590549</xdr:rowOff>
    </xdr:to>
    <xdr:pic>
      <xdr:nvPicPr>
        <xdr:cNvPr id="2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" y="21674"/>
          <a:ext cx="1214437" cy="56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186776</xdr:colOff>
      <xdr:row>60</xdr:row>
      <xdr:rowOff>154162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59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61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62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63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64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65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6</xdr:col>
      <xdr:colOff>213277</xdr:colOff>
      <xdr:row>64</xdr:row>
      <xdr:rowOff>210690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6</xdr:col>
      <xdr:colOff>51765</xdr:colOff>
      <xdr:row>65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541269</xdr:colOff>
      <xdr:row>51</xdr:row>
      <xdr:rowOff>78683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16" name="CuadroTexto 1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21" name="CuadroTexto 2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70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26" name="CuadroTexto 2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31" name="CuadroTexto 3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35" name="CuadroTexto 34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40" name="CuadroTexto 39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</xdr:col>
      <xdr:colOff>330135</xdr:colOff>
      <xdr:row>41</xdr:row>
      <xdr:rowOff>190061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CuadroTexto 40"/>
            <xdr:cNvSpPr txBox="1"/>
          </xdr:nvSpPr>
          <xdr:spPr>
            <a:xfrm>
              <a:off x="1092135" y="14268011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41" name="CuadroTexto 40"/>
            <xdr:cNvSpPr txBox="1"/>
          </xdr:nvSpPr>
          <xdr:spPr>
            <a:xfrm>
              <a:off x="1092135" y="14268011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21674</xdr:rowOff>
    </xdr:from>
    <xdr:to>
      <xdr:col>1</xdr:col>
      <xdr:colOff>642937</xdr:colOff>
      <xdr:row>0</xdr:row>
      <xdr:rowOff>590549</xdr:rowOff>
    </xdr:to>
    <xdr:pic>
      <xdr:nvPicPr>
        <xdr:cNvPr id="2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" y="21674"/>
          <a:ext cx="1214437" cy="56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186776</xdr:colOff>
      <xdr:row>60</xdr:row>
      <xdr:rowOff>154162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59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61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62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63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64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65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6</xdr:col>
      <xdr:colOff>213277</xdr:colOff>
      <xdr:row>64</xdr:row>
      <xdr:rowOff>210690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6</xdr:col>
      <xdr:colOff>51765</xdr:colOff>
      <xdr:row>65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541269</xdr:colOff>
      <xdr:row>51</xdr:row>
      <xdr:rowOff>78683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16" name="CuadroTexto 1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21" name="CuadroTexto 2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70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26" name="CuadroTexto 2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31" name="CuadroTexto 3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35" name="CuadroTexto 34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40" name="CuadroTexto 39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</xdr:col>
      <xdr:colOff>330135</xdr:colOff>
      <xdr:row>41</xdr:row>
      <xdr:rowOff>190061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CuadroTexto 40"/>
            <xdr:cNvSpPr txBox="1"/>
          </xdr:nvSpPr>
          <xdr:spPr>
            <a:xfrm>
              <a:off x="1092135" y="14268011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41" name="CuadroTexto 40"/>
            <xdr:cNvSpPr txBox="1"/>
          </xdr:nvSpPr>
          <xdr:spPr>
            <a:xfrm>
              <a:off x="1092135" y="14268011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21674</xdr:rowOff>
    </xdr:from>
    <xdr:to>
      <xdr:col>1</xdr:col>
      <xdr:colOff>642937</xdr:colOff>
      <xdr:row>0</xdr:row>
      <xdr:rowOff>590549</xdr:rowOff>
    </xdr:to>
    <xdr:pic>
      <xdr:nvPicPr>
        <xdr:cNvPr id="2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" y="21674"/>
          <a:ext cx="1214437" cy="56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186776</xdr:colOff>
      <xdr:row>60</xdr:row>
      <xdr:rowOff>154162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59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61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62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63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64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65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6</xdr:col>
      <xdr:colOff>213277</xdr:colOff>
      <xdr:row>64</xdr:row>
      <xdr:rowOff>210690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6</xdr:col>
      <xdr:colOff>51765</xdr:colOff>
      <xdr:row>65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541269</xdr:colOff>
      <xdr:row>51</xdr:row>
      <xdr:rowOff>78683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16" name="CuadroTexto 1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21" name="CuadroTexto 2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70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26" name="CuadroTexto 2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31" name="CuadroTexto 3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35" name="CuadroTexto 34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40" name="CuadroTexto 39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</xdr:col>
      <xdr:colOff>330135</xdr:colOff>
      <xdr:row>41</xdr:row>
      <xdr:rowOff>190061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CuadroTexto 40"/>
            <xdr:cNvSpPr txBox="1"/>
          </xdr:nvSpPr>
          <xdr:spPr>
            <a:xfrm>
              <a:off x="1092135" y="14268011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41" name="CuadroTexto 40"/>
            <xdr:cNvSpPr txBox="1"/>
          </xdr:nvSpPr>
          <xdr:spPr>
            <a:xfrm>
              <a:off x="1092135" y="14268011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21674</xdr:rowOff>
    </xdr:from>
    <xdr:to>
      <xdr:col>1</xdr:col>
      <xdr:colOff>642937</xdr:colOff>
      <xdr:row>0</xdr:row>
      <xdr:rowOff>590549</xdr:rowOff>
    </xdr:to>
    <xdr:pic>
      <xdr:nvPicPr>
        <xdr:cNvPr id="2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" y="21674"/>
          <a:ext cx="1214437" cy="56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186776</xdr:colOff>
      <xdr:row>60</xdr:row>
      <xdr:rowOff>154162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59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61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62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63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64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65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6</xdr:col>
      <xdr:colOff>213277</xdr:colOff>
      <xdr:row>64</xdr:row>
      <xdr:rowOff>210690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6</xdr:col>
      <xdr:colOff>51765</xdr:colOff>
      <xdr:row>65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541269</xdr:colOff>
      <xdr:row>51</xdr:row>
      <xdr:rowOff>78683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16" name="CuadroTexto 1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21" name="CuadroTexto 2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70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26" name="CuadroTexto 2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31" name="CuadroTexto 3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35" name="CuadroTexto 34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40" name="CuadroTexto 39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</xdr:col>
      <xdr:colOff>330135</xdr:colOff>
      <xdr:row>41</xdr:row>
      <xdr:rowOff>190061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CuadroTexto 40"/>
            <xdr:cNvSpPr txBox="1"/>
          </xdr:nvSpPr>
          <xdr:spPr>
            <a:xfrm>
              <a:off x="1092135" y="14268011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41" name="CuadroTexto 40"/>
            <xdr:cNvSpPr txBox="1"/>
          </xdr:nvSpPr>
          <xdr:spPr>
            <a:xfrm>
              <a:off x="1092135" y="14268011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21674</xdr:rowOff>
    </xdr:from>
    <xdr:to>
      <xdr:col>1</xdr:col>
      <xdr:colOff>642937</xdr:colOff>
      <xdr:row>0</xdr:row>
      <xdr:rowOff>590549</xdr:rowOff>
    </xdr:to>
    <xdr:pic>
      <xdr:nvPicPr>
        <xdr:cNvPr id="2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" y="21674"/>
          <a:ext cx="1214437" cy="56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186776</xdr:colOff>
      <xdr:row>60</xdr:row>
      <xdr:rowOff>154162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59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61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62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63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64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65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6</xdr:col>
      <xdr:colOff>213277</xdr:colOff>
      <xdr:row>64</xdr:row>
      <xdr:rowOff>210690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6</xdr:col>
      <xdr:colOff>51765</xdr:colOff>
      <xdr:row>65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541269</xdr:colOff>
      <xdr:row>51</xdr:row>
      <xdr:rowOff>78683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16" name="CuadroTexto 1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21" name="CuadroTexto 2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70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26" name="CuadroTexto 2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31" name="CuadroTexto 3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35" name="CuadroTexto 34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40" name="CuadroTexto 39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</xdr:col>
      <xdr:colOff>330135</xdr:colOff>
      <xdr:row>41</xdr:row>
      <xdr:rowOff>190061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CuadroTexto 40"/>
            <xdr:cNvSpPr txBox="1"/>
          </xdr:nvSpPr>
          <xdr:spPr>
            <a:xfrm>
              <a:off x="1092135" y="14268011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41" name="CuadroTexto 40"/>
            <xdr:cNvSpPr txBox="1"/>
          </xdr:nvSpPr>
          <xdr:spPr>
            <a:xfrm>
              <a:off x="1092135" y="14268011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21674</xdr:rowOff>
    </xdr:from>
    <xdr:to>
      <xdr:col>1</xdr:col>
      <xdr:colOff>642937</xdr:colOff>
      <xdr:row>0</xdr:row>
      <xdr:rowOff>590549</xdr:rowOff>
    </xdr:to>
    <xdr:pic>
      <xdr:nvPicPr>
        <xdr:cNvPr id="2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" y="21674"/>
          <a:ext cx="1214437" cy="56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1058518" y="154317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1058518" y="154317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843170" y="217414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843170" y="217414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186776</xdr:colOff>
      <xdr:row>60</xdr:row>
      <xdr:rowOff>154162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948776" y="21192506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948776" y="21192506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59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819978" y="225307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819978" y="225307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61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937932" y="233373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937932" y="233373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62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924486" y="237155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924486" y="237155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63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924485" y="241268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924485" y="241268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64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/>
            <xdr:cNvSpPr txBox="1"/>
          </xdr:nvSpPr>
          <xdr:spPr>
            <a:xfrm>
              <a:off x="1027579" y="245375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1027579" y="245375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65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/>
            <xdr:cNvSpPr txBox="1"/>
          </xdr:nvSpPr>
          <xdr:spPr>
            <a:xfrm>
              <a:off x="1031328" y="249433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1031328" y="249433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6</xdr:col>
      <xdr:colOff>213277</xdr:colOff>
      <xdr:row>64</xdr:row>
      <xdr:rowOff>210690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/>
            <xdr:cNvSpPr txBox="1"/>
          </xdr:nvSpPr>
          <xdr:spPr>
            <a:xfrm>
              <a:off x="5535371" y="22868284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5535371" y="22868284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6</xdr:col>
      <xdr:colOff>51765</xdr:colOff>
      <xdr:row>65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/>
            <xdr:cNvSpPr txBox="1"/>
          </xdr:nvSpPr>
          <xdr:spPr>
            <a:xfrm>
              <a:off x="5373859" y="23236340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5373859" y="23236340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/>
            <xdr:cNvSpPr txBox="1"/>
          </xdr:nvSpPr>
          <xdr:spPr>
            <a:xfrm>
              <a:off x="1797327" y="19371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1797327" y="19371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541269</xdr:colOff>
      <xdr:row>51</xdr:row>
      <xdr:rowOff>78683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/>
            <xdr:cNvSpPr txBox="1"/>
          </xdr:nvSpPr>
          <xdr:spPr>
            <a:xfrm>
              <a:off x="7018269" y="177856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7018269" y="177856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16" name="CuadroTexto 15"/>
        <xdr:cNvSpPr txBox="1"/>
      </xdr:nvSpPr>
      <xdr:spPr>
        <a:xfrm>
          <a:off x="3203713" y="141363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/>
            <xdr:cNvSpPr txBox="1"/>
          </xdr:nvSpPr>
          <xdr:spPr>
            <a:xfrm>
              <a:off x="1093304" y="141628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093304" y="141628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/>
            <xdr:cNvSpPr txBox="1"/>
          </xdr:nvSpPr>
          <xdr:spPr>
            <a:xfrm>
              <a:off x="1068457" y="145711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068457" y="145711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/>
            <xdr:cNvSpPr txBox="1"/>
          </xdr:nvSpPr>
          <xdr:spPr>
            <a:xfrm>
              <a:off x="1167848" y="149712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167848" y="149712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/>
            <xdr:cNvSpPr txBox="1"/>
          </xdr:nvSpPr>
          <xdr:spPr>
            <a:xfrm>
              <a:off x="960782" y="149629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960782" y="149629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21" name="CuadroTexto 20"/>
        <xdr:cNvSpPr txBox="1"/>
      </xdr:nvSpPr>
      <xdr:spPr>
        <a:xfrm>
          <a:off x="1109872" y="149629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70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/>
            <xdr:cNvSpPr txBox="1"/>
          </xdr:nvSpPr>
          <xdr:spPr>
            <a:xfrm>
              <a:off x="1817077" y="242381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817077" y="242381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" name="CuadroTexto 34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5" name="CuadroTexto 34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37" name="CuadroTexto 36"/>
        <xdr:cNvSpPr txBox="1"/>
      </xdr:nvSpPr>
      <xdr:spPr>
        <a:xfrm>
          <a:off x="3270388" y="130314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" name="CuadroTexto 39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40" name="CuadroTexto 39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CuadroTexto 40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41" name="CuadroTexto 40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42" name="CuadroTexto 41"/>
        <xdr:cNvSpPr txBox="1"/>
      </xdr:nvSpPr>
      <xdr:spPr>
        <a:xfrm>
          <a:off x="1109872" y="138580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" name="CuadroTexto 44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45" name="CuadroTexto 44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6" name="CuadroTexto 45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6" name="CuadroTexto 45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6" name="CuadroTexto 55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6" name="CuadroTexto 55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58" name="CuadroTexto 57"/>
        <xdr:cNvSpPr txBox="1"/>
      </xdr:nvSpPr>
      <xdr:spPr>
        <a:xfrm>
          <a:off x="3270388" y="130314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9" name="CuadroTexto 58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9" name="CuadroTexto 58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0" name="CuadroTexto 59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60" name="CuadroTexto 59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1" name="CuadroTexto 60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61" name="CuadroTexto 60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2" name="CuadroTexto 61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62" name="CuadroTexto 61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63" name="CuadroTexto 62"/>
        <xdr:cNvSpPr txBox="1"/>
      </xdr:nvSpPr>
      <xdr:spPr>
        <a:xfrm>
          <a:off x="1109872" y="138580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</xdr:col>
      <xdr:colOff>330135</xdr:colOff>
      <xdr:row>41</xdr:row>
      <xdr:rowOff>190061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" name="CuadroTexto 42"/>
            <xdr:cNvSpPr txBox="1"/>
          </xdr:nvSpPr>
          <xdr:spPr>
            <a:xfrm>
              <a:off x="1092135" y="14376708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43" name="CuadroTexto 42"/>
            <xdr:cNvSpPr txBox="1"/>
          </xdr:nvSpPr>
          <xdr:spPr>
            <a:xfrm>
              <a:off x="1092135" y="14376708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21674</xdr:rowOff>
    </xdr:from>
    <xdr:to>
      <xdr:col>1</xdr:col>
      <xdr:colOff>642937</xdr:colOff>
      <xdr:row>0</xdr:row>
      <xdr:rowOff>590549</xdr:rowOff>
    </xdr:to>
    <xdr:pic>
      <xdr:nvPicPr>
        <xdr:cNvPr id="2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" y="21674"/>
          <a:ext cx="1214437" cy="56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186776</xdr:colOff>
      <xdr:row>60</xdr:row>
      <xdr:rowOff>154162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59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61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62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63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64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65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6</xdr:col>
      <xdr:colOff>213277</xdr:colOff>
      <xdr:row>64</xdr:row>
      <xdr:rowOff>210690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6</xdr:col>
      <xdr:colOff>51765</xdr:colOff>
      <xdr:row>65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541269</xdr:colOff>
      <xdr:row>51</xdr:row>
      <xdr:rowOff>78683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16" name="CuadroTexto 1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21" name="CuadroTexto 2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70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26" name="CuadroTexto 2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31" name="CuadroTexto 3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35" name="CuadroTexto 34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40" name="CuadroTexto 39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</xdr:col>
      <xdr:colOff>330135</xdr:colOff>
      <xdr:row>41</xdr:row>
      <xdr:rowOff>190061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CuadroTexto 40"/>
            <xdr:cNvSpPr txBox="1"/>
          </xdr:nvSpPr>
          <xdr:spPr>
            <a:xfrm>
              <a:off x="1092135" y="14268011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41" name="CuadroTexto 40"/>
            <xdr:cNvSpPr txBox="1"/>
          </xdr:nvSpPr>
          <xdr:spPr>
            <a:xfrm>
              <a:off x="1092135" y="14268011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21674</xdr:rowOff>
    </xdr:from>
    <xdr:to>
      <xdr:col>1</xdr:col>
      <xdr:colOff>642937</xdr:colOff>
      <xdr:row>0</xdr:row>
      <xdr:rowOff>590549</xdr:rowOff>
    </xdr:to>
    <xdr:pic>
      <xdr:nvPicPr>
        <xdr:cNvPr id="2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" y="21674"/>
          <a:ext cx="1214437" cy="56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186776</xdr:colOff>
      <xdr:row>60</xdr:row>
      <xdr:rowOff>154162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59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61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62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63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64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65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6</xdr:col>
      <xdr:colOff>213277</xdr:colOff>
      <xdr:row>64</xdr:row>
      <xdr:rowOff>210690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6</xdr:col>
      <xdr:colOff>51765</xdr:colOff>
      <xdr:row>65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541269</xdr:colOff>
      <xdr:row>51</xdr:row>
      <xdr:rowOff>78683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16" name="CuadroTexto 1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21" name="CuadroTexto 2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70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26" name="CuadroTexto 2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31" name="CuadroTexto 3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35" name="CuadroTexto 34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40" name="CuadroTexto 39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</xdr:col>
      <xdr:colOff>330135</xdr:colOff>
      <xdr:row>41</xdr:row>
      <xdr:rowOff>190061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CuadroTexto 40"/>
            <xdr:cNvSpPr txBox="1"/>
          </xdr:nvSpPr>
          <xdr:spPr>
            <a:xfrm>
              <a:off x="1092135" y="14268011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41" name="CuadroTexto 40"/>
            <xdr:cNvSpPr txBox="1"/>
          </xdr:nvSpPr>
          <xdr:spPr>
            <a:xfrm>
              <a:off x="1092135" y="14268011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21674</xdr:rowOff>
    </xdr:from>
    <xdr:to>
      <xdr:col>1</xdr:col>
      <xdr:colOff>642937</xdr:colOff>
      <xdr:row>0</xdr:row>
      <xdr:rowOff>590549</xdr:rowOff>
    </xdr:to>
    <xdr:pic>
      <xdr:nvPicPr>
        <xdr:cNvPr id="2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" y="21674"/>
          <a:ext cx="1214437" cy="56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186776</xdr:colOff>
      <xdr:row>60</xdr:row>
      <xdr:rowOff>154162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59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61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62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63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64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65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6</xdr:col>
      <xdr:colOff>213277</xdr:colOff>
      <xdr:row>64</xdr:row>
      <xdr:rowOff>210690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6</xdr:col>
      <xdr:colOff>51765</xdr:colOff>
      <xdr:row>65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541269</xdr:colOff>
      <xdr:row>51</xdr:row>
      <xdr:rowOff>78683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16" name="CuadroTexto 1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21" name="CuadroTexto 2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70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26" name="CuadroTexto 2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31" name="CuadroTexto 3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35" name="CuadroTexto 34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40" name="CuadroTexto 39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</xdr:col>
      <xdr:colOff>330135</xdr:colOff>
      <xdr:row>41</xdr:row>
      <xdr:rowOff>190061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CuadroTexto 40"/>
            <xdr:cNvSpPr txBox="1"/>
          </xdr:nvSpPr>
          <xdr:spPr>
            <a:xfrm>
              <a:off x="1092135" y="14268011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41" name="CuadroTexto 40"/>
            <xdr:cNvSpPr txBox="1"/>
          </xdr:nvSpPr>
          <xdr:spPr>
            <a:xfrm>
              <a:off x="1092135" y="14268011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21674</xdr:rowOff>
    </xdr:from>
    <xdr:to>
      <xdr:col>1</xdr:col>
      <xdr:colOff>642937</xdr:colOff>
      <xdr:row>0</xdr:row>
      <xdr:rowOff>590549</xdr:rowOff>
    </xdr:to>
    <xdr:pic>
      <xdr:nvPicPr>
        <xdr:cNvPr id="2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" y="21674"/>
          <a:ext cx="1214437" cy="56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186776</xdr:colOff>
      <xdr:row>60</xdr:row>
      <xdr:rowOff>154162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59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61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62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63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64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65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6</xdr:col>
      <xdr:colOff>213277</xdr:colOff>
      <xdr:row>64</xdr:row>
      <xdr:rowOff>210690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6</xdr:col>
      <xdr:colOff>51765</xdr:colOff>
      <xdr:row>65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541269</xdr:colOff>
      <xdr:row>51</xdr:row>
      <xdr:rowOff>78683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16" name="CuadroTexto 1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21" name="CuadroTexto 2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70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26" name="CuadroTexto 2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31" name="CuadroTexto 3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35" name="CuadroTexto 34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40" name="CuadroTexto 39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</xdr:col>
      <xdr:colOff>330135</xdr:colOff>
      <xdr:row>41</xdr:row>
      <xdr:rowOff>190061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CuadroTexto 40"/>
            <xdr:cNvSpPr txBox="1"/>
          </xdr:nvSpPr>
          <xdr:spPr>
            <a:xfrm>
              <a:off x="1092135" y="14268011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41" name="CuadroTexto 40"/>
            <xdr:cNvSpPr txBox="1"/>
          </xdr:nvSpPr>
          <xdr:spPr>
            <a:xfrm>
              <a:off x="1092135" y="14268011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21674</xdr:rowOff>
    </xdr:from>
    <xdr:to>
      <xdr:col>1</xdr:col>
      <xdr:colOff>642937</xdr:colOff>
      <xdr:row>0</xdr:row>
      <xdr:rowOff>590549</xdr:rowOff>
    </xdr:to>
    <xdr:pic>
      <xdr:nvPicPr>
        <xdr:cNvPr id="2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" y="21674"/>
          <a:ext cx="1214437" cy="56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186776</xdr:colOff>
      <xdr:row>60</xdr:row>
      <xdr:rowOff>154162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59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61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62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63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64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65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6</xdr:col>
      <xdr:colOff>213277</xdr:colOff>
      <xdr:row>64</xdr:row>
      <xdr:rowOff>210690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6</xdr:col>
      <xdr:colOff>51765</xdr:colOff>
      <xdr:row>65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541269</xdr:colOff>
      <xdr:row>51</xdr:row>
      <xdr:rowOff>78683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16" name="CuadroTexto 1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21" name="CuadroTexto 2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70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26" name="CuadroTexto 2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31" name="CuadroTexto 3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35" name="CuadroTexto 34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40" name="CuadroTexto 39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</xdr:col>
      <xdr:colOff>330135</xdr:colOff>
      <xdr:row>41</xdr:row>
      <xdr:rowOff>190061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CuadroTexto 40"/>
            <xdr:cNvSpPr txBox="1"/>
          </xdr:nvSpPr>
          <xdr:spPr>
            <a:xfrm>
              <a:off x="1092135" y="14268011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41" name="CuadroTexto 40"/>
            <xdr:cNvSpPr txBox="1"/>
          </xdr:nvSpPr>
          <xdr:spPr>
            <a:xfrm>
              <a:off x="1092135" y="14268011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21674</xdr:rowOff>
    </xdr:from>
    <xdr:to>
      <xdr:col>1</xdr:col>
      <xdr:colOff>642937</xdr:colOff>
      <xdr:row>0</xdr:row>
      <xdr:rowOff>590549</xdr:rowOff>
    </xdr:to>
    <xdr:pic>
      <xdr:nvPicPr>
        <xdr:cNvPr id="2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" y="21674"/>
          <a:ext cx="1214437" cy="56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186776</xdr:colOff>
      <xdr:row>60</xdr:row>
      <xdr:rowOff>154162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59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61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62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63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64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65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6</xdr:col>
      <xdr:colOff>213277</xdr:colOff>
      <xdr:row>64</xdr:row>
      <xdr:rowOff>210690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6</xdr:col>
      <xdr:colOff>51765</xdr:colOff>
      <xdr:row>65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541269</xdr:colOff>
      <xdr:row>51</xdr:row>
      <xdr:rowOff>78683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16" name="CuadroTexto 1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21" name="CuadroTexto 2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70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26" name="CuadroTexto 2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31" name="CuadroTexto 3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35" name="CuadroTexto 34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40" name="CuadroTexto 39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</xdr:col>
      <xdr:colOff>330135</xdr:colOff>
      <xdr:row>41</xdr:row>
      <xdr:rowOff>190061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CuadroTexto 40"/>
            <xdr:cNvSpPr txBox="1"/>
          </xdr:nvSpPr>
          <xdr:spPr>
            <a:xfrm>
              <a:off x="1092135" y="14268011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41" name="CuadroTexto 40"/>
            <xdr:cNvSpPr txBox="1"/>
          </xdr:nvSpPr>
          <xdr:spPr>
            <a:xfrm>
              <a:off x="1092135" y="14268011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21674</xdr:rowOff>
    </xdr:from>
    <xdr:to>
      <xdr:col>1</xdr:col>
      <xdr:colOff>642937</xdr:colOff>
      <xdr:row>0</xdr:row>
      <xdr:rowOff>590549</xdr:rowOff>
    </xdr:to>
    <xdr:pic>
      <xdr:nvPicPr>
        <xdr:cNvPr id="2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" y="21674"/>
          <a:ext cx="1214437" cy="56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186776</xdr:colOff>
      <xdr:row>60</xdr:row>
      <xdr:rowOff>154162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59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61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62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63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64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65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6</xdr:col>
      <xdr:colOff>213277</xdr:colOff>
      <xdr:row>64</xdr:row>
      <xdr:rowOff>210690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6</xdr:col>
      <xdr:colOff>51765</xdr:colOff>
      <xdr:row>65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541269</xdr:colOff>
      <xdr:row>51</xdr:row>
      <xdr:rowOff>78683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16" name="CuadroTexto 1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21" name="CuadroTexto 2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70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26" name="CuadroTexto 2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31" name="CuadroTexto 3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35" name="CuadroTexto 34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40" name="CuadroTexto 39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</xdr:col>
      <xdr:colOff>330135</xdr:colOff>
      <xdr:row>41</xdr:row>
      <xdr:rowOff>190061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CuadroTexto 40"/>
            <xdr:cNvSpPr txBox="1"/>
          </xdr:nvSpPr>
          <xdr:spPr>
            <a:xfrm>
              <a:off x="1092135" y="14268011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41" name="CuadroTexto 40"/>
            <xdr:cNvSpPr txBox="1"/>
          </xdr:nvSpPr>
          <xdr:spPr>
            <a:xfrm>
              <a:off x="1092135" y="14268011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21674</xdr:rowOff>
    </xdr:from>
    <xdr:to>
      <xdr:col>1</xdr:col>
      <xdr:colOff>642937</xdr:colOff>
      <xdr:row>0</xdr:row>
      <xdr:rowOff>590549</xdr:rowOff>
    </xdr:to>
    <xdr:pic>
      <xdr:nvPicPr>
        <xdr:cNvPr id="2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" y="21674"/>
          <a:ext cx="1214437" cy="56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186776</xdr:colOff>
      <xdr:row>60</xdr:row>
      <xdr:rowOff>154162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59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61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62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63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64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65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6</xdr:col>
      <xdr:colOff>213277</xdr:colOff>
      <xdr:row>64</xdr:row>
      <xdr:rowOff>210690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6</xdr:col>
      <xdr:colOff>51765</xdr:colOff>
      <xdr:row>65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541269</xdr:colOff>
      <xdr:row>51</xdr:row>
      <xdr:rowOff>78683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16" name="CuadroTexto 1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21" name="CuadroTexto 2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70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26" name="CuadroTexto 2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31" name="CuadroTexto 3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35" name="CuadroTexto 34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40" name="CuadroTexto 39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</xdr:col>
      <xdr:colOff>330135</xdr:colOff>
      <xdr:row>41</xdr:row>
      <xdr:rowOff>190061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CuadroTexto 40"/>
            <xdr:cNvSpPr txBox="1"/>
          </xdr:nvSpPr>
          <xdr:spPr>
            <a:xfrm>
              <a:off x="1092135" y="14268011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41" name="CuadroTexto 40"/>
            <xdr:cNvSpPr txBox="1"/>
          </xdr:nvSpPr>
          <xdr:spPr>
            <a:xfrm>
              <a:off x="1092135" y="14268011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21674</xdr:rowOff>
    </xdr:from>
    <xdr:to>
      <xdr:col>1</xdr:col>
      <xdr:colOff>642937</xdr:colOff>
      <xdr:row>0</xdr:row>
      <xdr:rowOff>590549</xdr:rowOff>
    </xdr:to>
    <xdr:pic>
      <xdr:nvPicPr>
        <xdr:cNvPr id="2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" y="21674"/>
          <a:ext cx="1214437" cy="56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186776</xdr:colOff>
      <xdr:row>60</xdr:row>
      <xdr:rowOff>154162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59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61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62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63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64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65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6</xdr:col>
      <xdr:colOff>213277</xdr:colOff>
      <xdr:row>64</xdr:row>
      <xdr:rowOff>210690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6</xdr:col>
      <xdr:colOff>51765</xdr:colOff>
      <xdr:row>65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541269</xdr:colOff>
      <xdr:row>51</xdr:row>
      <xdr:rowOff>78683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16" name="CuadroTexto 1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21" name="CuadroTexto 2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70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26" name="CuadroTexto 2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31" name="CuadroTexto 3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35" name="CuadroTexto 34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40" name="CuadroTexto 39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</xdr:col>
      <xdr:colOff>330135</xdr:colOff>
      <xdr:row>41</xdr:row>
      <xdr:rowOff>190061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CuadroTexto 40"/>
            <xdr:cNvSpPr txBox="1"/>
          </xdr:nvSpPr>
          <xdr:spPr>
            <a:xfrm>
              <a:off x="1092135" y="14268011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41" name="CuadroTexto 40"/>
            <xdr:cNvSpPr txBox="1"/>
          </xdr:nvSpPr>
          <xdr:spPr>
            <a:xfrm>
              <a:off x="1092135" y="14268011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21674</xdr:rowOff>
    </xdr:from>
    <xdr:to>
      <xdr:col>1</xdr:col>
      <xdr:colOff>642937</xdr:colOff>
      <xdr:row>0</xdr:row>
      <xdr:rowOff>590549</xdr:rowOff>
    </xdr:to>
    <xdr:pic>
      <xdr:nvPicPr>
        <xdr:cNvPr id="2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" y="21674"/>
          <a:ext cx="1214437" cy="56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186776</xdr:colOff>
      <xdr:row>60</xdr:row>
      <xdr:rowOff>154162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59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61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62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63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64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65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6</xdr:col>
      <xdr:colOff>213277</xdr:colOff>
      <xdr:row>64</xdr:row>
      <xdr:rowOff>210690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6</xdr:col>
      <xdr:colOff>51765</xdr:colOff>
      <xdr:row>65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541269</xdr:colOff>
      <xdr:row>51</xdr:row>
      <xdr:rowOff>78683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16" name="CuadroTexto 1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21" name="CuadroTexto 2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70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26" name="CuadroTexto 2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31" name="CuadroTexto 3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35" name="CuadroTexto 34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40" name="CuadroTexto 39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</xdr:col>
      <xdr:colOff>330135</xdr:colOff>
      <xdr:row>41</xdr:row>
      <xdr:rowOff>190061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CuadroTexto 40"/>
            <xdr:cNvSpPr txBox="1"/>
          </xdr:nvSpPr>
          <xdr:spPr>
            <a:xfrm>
              <a:off x="1092135" y="14268011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41" name="CuadroTexto 40"/>
            <xdr:cNvSpPr txBox="1"/>
          </xdr:nvSpPr>
          <xdr:spPr>
            <a:xfrm>
              <a:off x="1092135" y="14268011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20736\Users\Users\eaguirre\Documents\Laboratorios%20de%20masas%20y%20volumen%20(RT03)\Calibraciones%20Balanzas\CERTIFICADO%200000%202016Abril19%20HCB%20MAX%202200%20g%20PEDRO%20VARG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UEBAS DE CALIBRACION"/>
      <sheetName val="COMPONENTES DE INCERTI"/>
      <sheetName val="APROXIMACION LINEL"/>
      <sheetName val="RESULTADOS"/>
      <sheetName val="Certificado 0,000"/>
    </sheetNames>
    <sheetDataSet>
      <sheetData sheetId="0">
        <row r="7">
          <cell r="C7" t="str">
            <v>Bogotá. D.C.</v>
          </cell>
        </row>
        <row r="13">
          <cell r="E13">
            <v>0.1</v>
          </cell>
        </row>
      </sheetData>
      <sheetData sheetId="1">
        <row r="6">
          <cell r="E6">
            <v>20.549999999999997</v>
          </cell>
        </row>
        <row r="11">
          <cell r="H11">
            <v>100</v>
          </cell>
        </row>
        <row r="18">
          <cell r="G18">
            <v>0.10000000000331966</v>
          </cell>
        </row>
      </sheetData>
      <sheetData sheetId="2"/>
      <sheetData sheetId="3"/>
      <sheetData sheetId="4">
        <row r="6">
          <cell r="C6" t="str">
            <v>ERROR (mg)</v>
          </cell>
        </row>
      </sheetData>
      <sheetData sheetId="5">
        <row r="114">
          <cell r="A114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1F4E78"/>
  </sheetPr>
  <dimension ref="A1:CB193"/>
  <sheetViews>
    <sheetView showGridLines="0" view="pageBreakPreview" zoomScale="70" zoomScaleNormal="25" zoomScaleSheetLayoutView="70" zoomScalePageLayoutView="10" workbookViewId="0">
      <selection activeCell="H11" sqref="H11"/>
    </sheetView>
  </sheetViews>
  <sheetFormatPr baseColWidth="10" defaultColWidth="15.7109375" defaultRowHeight="15" x14ac:dyDescent="0.25"/>
  <cols>
    <col min="1" max="8" width="20.7109375" style="217" customWidth="1"/>
    <col min="9" max="9" width="22.85546875" style="217" customWidth="1"/>
    <col min="10" max="20" width="20.7109375" style="217" customWidth="1"/>
    <col min="21" max="21" width="23.5703125" style="217" customWidth="1"/>
    <col min="22" max="30" width="20.7109375" style="217" customWidth="1"/>
    <col min="31" max="31" width="19.85546875" style="217" bestFit="1" customWidth="1"/>
    <col min="32" max="35" width="15.85546875" style="217" bestFit="1" customWidth="1"/>
    <col min="36" max="40" width="16" style="217" customWidth="1"/>
    <col min="41" max="44" width="10.7109375" style="217" customWidth="1"/>
    <col min="45" max="45" width="16" style="217" bestFit="1" customWidth="1"/>
    <col min="46" max="46" width="15.85546875" style="217" bestFit="1" customWidth="1"/>
    <col min="47" max="47" width="20.7109375" style="217" bestFit="1" customWidth="1"/>
    <col min="48" max="48" width="15.85546875" style="217" bestFit="1" customWidth="1"/>
    <col min="49" max="49" width="15.7109375" style="217"/>
    <col min="50" max="50" width="20" style="217" customWidth="1"/>
    <col min="51" max="52" width="10.7109375" style="217" customWidth="1"/>
    <col min="53" max="16384" width="15.7109375" style="217"/>
  </cols>
  <sheetData>
    <row r="1" spans="2:80" ht="30" customHeight="1" thickBot="1" x14ac:dyDescent="0.3"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AP1" s="216"/>
      <c r="AQ1" s="216"/>
      <c r="AR1" s="216"/>
      <c r="AS1" s="216"/>
      <c r="AT1" s="216"/>
      <c r="AU1" s="216"/>
      <c r="AV1" s="216"/>
      <c r="AW1" s="216"/>
      <c r="AX1" s="216"/>
      <c r="AY1" s="216"/>
      <c r="AZ1" s="216"/>
    </row>
    <row r="2" spans="2:80" ht="30" customHeight="1" x14ac:dyDescent="0.25">
      <c r="B2" s="393" t="s">
        <v>310</v>
      </c>
      <c r="C2" s="394"/>
      <c r="D2" s="394"/>
      <c r="E2" s="394"/>
      <c r="F2" s="394"/>
      <c r="G2" s="394"/>
      <c r="H2" s="394"/>
      <c r="I2" s="394"/>
      <c r="J2" s="395"/>
      <c r="K2" s="216"/>
      <c r="L2" s="216"/>
      <c r="M2" s="216"/>
      <c r="AP2" s="216"/>
      <c r="AQ2" s="218"/>
      <c r="AR2" s="216"/>
      <c r="AS2" s="216"/>
      <c r="AT2" s="216"/>
      <c r="AU2" s="216"/>
      <c r="AV2" s="216"/>
      <c r="AW2" s="216"/>
      <c r="AX2" s="216"/>
      <c r="AY2" s="216"/>
      <c r="AZ2" s="216"/>
    </row>
    <row r="3" spans="2:80" ht="30" customHeight="1" thickBot="1" x14ac:dyDescent="0.3">
      <c r="B3" s="405"/>
      <c r="C3" s="406"/>
      <c r="D3" s="406"/>
      <c r="E3" s="406"/>
      <c r="F3" s="406"/>
      <c r="G3" s="406"/>
      <c r="H3" s="406"/>
      <c r="I3" s="406"/>
      <c r="J3" s="407"/>
      <c r="K3" s="216"/>
      <c r="L3" s="216"/>
      <c r="M3" s="216"/>
      <c r="AQ3" s="216"/>
      <c r="AR3" s="216"/>
      <c r="AS3" s="216"/>
      <c r="AT3" s="216"/>
      <c r="AU3" s="216"/>
      <c r="AV3" s="216"/>
      <c r="AW3" s="216"/>
      <c r="AX3" s="216"/>
      <c r="AY3" s="216"/>
      <c r="AZ3" s="216"/>
    </row>
    <row r="4" spans="2:80" ht="30" customHeight="1" x14ac:dyDescent="0.25">
      <c r="B4" s="408" t="s">
        <v>4</v>
      </c>
      <c r="C4" s="410" t="s">
        <v>33</v>
      </c>
      <c r="D4" s="410" t="s">
        <v>79</v>
      </c>
      <c r="E4" s="410" t="s">
        <v>34</v>
      </c>
      <c r="F4" s="410" t="s">
        <v>35</v>
      </c>
      <c r="G4" s="410" t="s">
        <v>306</v>
      </c>
      <c r="H4" s="410" t="s">
        <v>314</v>
      </c>
      <c r="I4" s="410" t="s">
        <v>214</v>
      </c>
      <c r="J4" s="412" t="s">
        <v>308</v>
      </c>
      <c r="K4" s="216"/>
      <c r="L4" s="216"/>
      <c r="M4" s="216"/>
      <c r="AQ4" s="216"/>
      <c r="AR4" s="216"/>
      <c r="AS4" s="216"/>
      <c r="AT4" s="216"/>
      <c r="AU4" s="216"/>
      <c r="AV4" s="216"/>
      <c r="AW4" s="216"/>
      <c r="AX4" s="216"/>
      <c r="AY4" s="216"/>
      <c r="AZ4" s="216"/>
    </row>
    <row r="5" spans="2:80" ht="30" customHeight="1" thickBot="1" x14ac:dyDescent="0.3">
      <c r="B5" s="409"/>
      <c r="C5" s="411"/>
      <c r="D5" s="411"/>
      <c r="E5" s="411"/>
      <c r="F5" s="411"/>
      <c r="G5" s="411"/>
      <c r="H5" s="411"/>
      <c r="I5" s="411"/>
      <c r="J5" s="400"/>
      <c r="K5" s="216"/>
      <c r="L5" s="216"/>
      <c r="M5" s="216"/>
      <c r="AS5" s="216"/>
      <c r="AT5" s="216"/>
      <c r="AU5" s="216"/>
      <c r="AV5" s="216"/>
      <c r="AW5" s="216"/>
      <c r="AX5" s="216"/>
      <c r="AY5" s="216"/>
      <c r="AZ5" s="216"/>
    </row>
    <row r="6" spans="2:80" ht="30" customHeight="1" x14ac:dyDescent="0.25">
      <c r="B6" s="219"/>
      <c r="C6" s="220"/>
      <c r="D6" s="220"/>
      <c r="E6" s="220"/>
      <c r="F6" s="220"/>
      <c r="G6" s="220"/>
      <c r="H6" s="220"/>
      <c r="I6" s="220"/>
      <c r="J6" s="221"/>
      <c r="M6" s="216"/>
      <c r="N6" s="418" t="s">
        <v>311</v>
      </c>
      <c r="O6" s="419"/>
      <c r="P6" s="419"/>
      <c r="Q6" s="419"/>
      <c r="R6" s="419"/>
      <c r="S6" s="419"/>
      <c r="T6" s="419"/>
      <c r="U6" s="419"/>
      <c r="V6" s="419"/>
      <c r="W6" s="419"/>
      <c r="X6" s="419"/>
      <c r="Y6" s="419"/>
      <c r="Z6" s="419"/>
      <c r="AA6" s="420"/>
      <c r="AS6" s="216"/>
      <c r="AT6" s="216"/>
      <c r="AU6" s="216"/>
      <c r="AV6" s="216"/>
      <c r="AW6" s="216"/>
      <c r="AX6" s="222"/>
      <c r="AY6" s="216"/>
      <c r="AZ6" s="216"/>
    </row>
    <row r="7" spans="2:80" ht="30" customHeight="1" x14ac:dyDescent="0.25">
      <c r="B7" s="223" t="s">
        <v>284</v>
      </c>
      <c r="C7" s="224"/>
      <c r="D7" s="225"/>
      <c r="E7" s="224"/>
      <c r="F7" s="226"/>
      <c r="G7" s="227"/>
      <c r="H7" s="225"/>
      <c r="I7" s="224"/>
      <c r="J7" s="228"/>
      <c r="M7" s="216"/>
      <c r="N7" s="421"/>
      <c r="O7" s="422"/>
      <c r="P7" s="422"/>
      <c r="Q7" s="422"/>
      <c r="R7" s="422"/>
      <c r="S7" s="422"/>
      <c r="T7" s="422"/>
      <c r="U7" s="422"/>
      <c r="V7" s="422"/>
      <c r="W7" s="422"/>
      <c r="X7" s="422"/>
      <c r="Y7" s="422"/>
      <c r="Z7" s="422"/>
      <c r="AA7" s="423"/>
      <c r="AS7" s="216"/>
      <c r="AT7" s="216"/>
      <c r="AU7" s="216"/>
      <c r="AV7" s="216"/>
      <c r="AW7" s="216"/>
      <c r="AX7" s="222"/>
      <c r="AY7" s="216"/>
      <c r="AZ7" s="216"/>
    </row>
    <row r="8" spans="2:80" s="234" customFormat="1" ht="30" customHeight="1" x14ac:dyDescent="0.25">
      <c r="B8" s="223" t="s">
        <v>285</v>
      </c>
      <c r="C8" s="229"/>
      <c r="D8" s="230"/>
      <c r="E8" s="231"/>
      <c r="F8" s="231"/>
      <c r="G8" s="232"/>
      <c r="H8" s="230"/>
      <c r="I8" s="231"/>
      <c r="J8" s="233"/>
      <c r="M8" s="218"/>
      <c r="N8" s="383" t="s">
        <v>211</v>
      </c>
      <c r="O8" s="386" t="s">
        <v>38</v>
      </c>
      <c r="P8" s="386" t="s">
        <v>23</v>
      </c>
      <c r="Q8" s="386" t="s">
        <v>39</v>
      </c>
      <c r="R8" s="386" t="s">
        <v>40</v>
      </c>
      <c r="S8" s="386" t="s">
        <v>30</v>
      </c>
      <c r="T8" s="385" t="s">
        <v>17</v>
      </c>
      <c r="U8" s="385" t="s">
        <v>138</v>
      </c>
      <c r="V8" s="386" t="s">
        <v>139</v>
      </c>
      <c r="W8" s="385" t="s">
        <v>140</v>
      </c>
      <c r="X8" s="385" t="s">
        <v>317</v>
      </c>
      <c r="Y8" s="385" t="s">
        <v>318</v>
      </c>
      <c r="Z8" s="385" t="s">
        <v>319</v>
      </c>
      <c r="AA8" s="427" t="s">
        <v>182</v>
      </c>
      <c r="AB8" s="217"/>
      <c r="AS8" s="218"/>
      <c r="AT8" s="218"/>
      <c r="AU8" s="218"/>
      <c r="AV8" s="218"/>
      <c r="AW8" s="218"/>
      <c r="AX8" s="235"/>
      <c r="AY8" s="218"/>
      <c r="AZ8" s="218"/>
      <c r="CA8" s="217"/>
      <c r="CB8" s="217"/>
    </row>
    <row r="9" spans="2:80" s="234" customFormat="1" ht="30" customHeight="1" x14ac:dyDescent="0.25">
      <c r="B9" s="223" t="s">
        <v>286</v>
      </c>
      <c r="C9" s="229"/>
      <c r="D9" s="230"/>
      <c r="E9" s="231"/>
      <c r="F9" s="231"/>
      <c r="G9" s="232"/>
      <c r="H9" s="230"/>
      <c r="I9" s="231"/>
      <c r="J9" s="233"/>
      <c r="M9" s="218"/>
      <c r="N9" s="383"/>
      <c r="O9" s="386"/>
      <c r="P9" s="386"/>
      <c r="Q9" s="386"/>
      <c r="R9" s="386"/>
      <c r="S9" s="386"/>
      <c r="T9" s="385"/>
      <c r="U9" s="385"/>
      <c r="V9" s="386"/>
      <c r="W9" s="385"/>
      <c r="X9" s="385"/>
      <c r="Y9" s="385"/>
      <c r="Z9" s="385"/>
      <c r="AA9" s="427"/>
      <c r="AB9" s="217"/>
      <c r="AS9" s="218"/>
      <c r="AT9" s="218"/>
      <c r="AU9" s="218"/>
      <c r="AV9" s="218"/>
      <c r="AW9" s="218"/>
      <c r="AX9" s="235"/>
      <c r="AY9" s="218"/>
      <c r="AZ9" s="218"/>
      <c r="CA9" s="217"/>
      <c r="CB9" s="217"/>
    </row>
    <row r="10" spans="2:80" s="234" customFormat="1" ht="30" customHeight="1" x14ac:dyDescent="0.25">
      <c r="B10" s="223" t="s">
        <v>287</v>
      </c>
      <c r="C10" s="229"/>
      <c r="D10" s="230"/>
      <c r="E10" s="231"/>
      <c r="F10" s="231"/>
      <c r="G10" s="232"/>
      <c r="H10" s="230"/>
      <c r="I10" s="231"/>
      <c r="J10" s="233"/>
      <c r="M10" s="218"/>
      <c r="N10" s="236"/>
      <c r="O10" s="237"/>
      <c r="P10" s="237"/>
      <c r="Q10" s="237"/>
      <c r="R10" s="237"/>
      <c r="S10" s="237"/>
      <c r="T10" s="237"/>
      <c r="U10" s="237"/>
      <c r="V10" s="237"/>
      <c r="W10" s="237"/>
      <c r="X10" s="237"/>
      <c r="Y10" s="237"/>
      <c r="Z10" s="237"/>
      <c r="AA10" s="238"/>
      <c r="AB10" s="217"/>
      <c r="AS10" s="218"/>
      <c r="AT10" s="218"/>
      <c r="AU10" s="218"/>
      <c r="AV10" s="218"/>
      <c r="AW10" s="218"/>
      <c r="AX10" s="235"/>
      <c r="AY10" s="218"/>
      <c r="AZ10" s="218"/>
      <c r="CA10" s="217"/>
      <c r="CB10" s="217"/>
    </row>
    <row r="11" spans="2:80" s="234" customFormat="1" ht="30" customHeight="1" x14ac:dyDescent="0.25">
      <c r="B11" s="223" t="s">
        <v>288</v>
      </c>
      <c r="C11" s="229"/>
      <c r="D11" s="230"/>
      <c r="E11" s="231"/>
      <c r="F11" s="231"/>
      <c r="G11" s="232"/>
      <c r="H11" s="230"/>
      <c r="I11" s="231"/>
      <c r="J11" s="233"/>
      <c r="M11" s="218"/>
      <c r="N11" s="239" t="s">
        <v>163</v>
      </c>
      <c r="O11" s="240" t="s">
        <v>145</v>
      </c>
      <c r="P11" s="240" t="s">
        <v>108</v>
      </c>
      <c r="Q11" s="240">
        <v>27129360</v>
      </c>
      <c r="R11" s="240" t="s">
        <v>112</v>
      </c>
      <c r="S11" s="240">
        <v>1230</v>
      </c>
      <c r="T11" s="241">
        <v>42683</v>
      </c>
      <c r="U11" s="240">
        <v>1</v>
      </c>
      <c r="V11" s="240">
        <v>6.0000000000000001E-3</v>
      </c>
      <c r="W11" s="242">
        <v>0.01</v>
      </c>
      <c r="X11" s="240">
        <v>8000</v>
      </c>
      <c r="Y11" s="240">
        <v>30</v>
      </c>
      <c r="Z11" s="240">
        <f>(0.34848*((752.597+755.909)/2)-0.009024*((44.5+51.2)/2)*EXP(0.0612*((19.7+20.8)/2)))/(273.15+((19.7+20.8)/2))</f>
        <v>0.89076687525312348</v>
      </c>
      <c r="AA11" s="243" t="s">
        <v>195</v>
      </c>
      <c r="AB11" s="217"/>
      <c r="AS11" s="218"/>
      <c r="AT11" s="218"/>
      <c r="AU11" s="218"/>
      <c r="AV11" s="218"/>
      <c r="AW11" s="218"/>
      <c r="AX11" s="235"/>
      <c r="AY11" s="218"/>
      <c r="AZ11" s="218"/>
      <c r="CA11" s="217"/>
      <c r="CB11" s="217"/>
    </row>
    <row r="12" spans="2:80" s="234" customFormat="1" ht="30" customHeight="1" x14ac:dyDescent="0.25">
      <c r="B12" s="244" t="s">
        <v>289</v>
      </c>
      <c r="C12" s="224"/>
      <c r="D12" s="225"/>
      <c r="E12" s="224"/>
      <c r="F12" s="226"/>
      <c r="G12" s="227"/>
      <c r="H12" s="225"/>
      <c r="I12" s="224"/>
      <c r="J12" s="228"/>
      <c r="M12" s="218"/>
      <c r="N12" s="239" t="s">
        <v>164</v>
      </c>
      <c r="O12" s="240" t="s">
        <v>145</v>
      </c>
      <c r="P12" s="240" t="s">
        <v>108</v>
      </c>
      <c r="Q12" s="240">
        <v>27129360</v>
      </c>
      <c r="R12" s="240" t="s">
        <v>113</v>
      </c>
      <c r="S12" s="240">
        <v>1230</v>
      </c>
      <c r="T12" s="241">
        <v>42683</v>
      </c>
      <c r="U12" s="240">
        <v>2</v>
      </c>
      <c r="V12" s="240">
        <v>6.0000000000000001E-3</v>
      </c>
      <c r="W12" s="240">
        <v>1.2E-2</v>
      </c>
      <c r="X12" s="240">
        <v>8000</v>
      </c>
      <c r="Y12" s="240">
        <v>30</v>
      </c>
      <c r="Z12" s="240">
        <f t="shared" ref="Z12:Z27" si="0">(0.34848*((752.597+755.909)/2)-0.009024*((44.5+51.2)/2)*EXP(0.0612*((19.7+20.8)/2)))/(273.15+((19.7+20.8)/2))</f>
        <v>0.89076687525312348</v>
      </c>
      <c r="AA12" s="243" t="s">
        <v>195</v>
      </c>
      <c r="AB12" s="217"/>
      <c r="AS12" s="218"/>
      <c r="AT12" s="218"/>
      <c r="AU12" s="218"/>
      <c r="AV12" s="218"/>
      <c r="AW12" s="218"/>
      <c r="AX12" s="235"/>
      <c r="AY12" s="218"/>
      <c r="AZ12" s="218"/>
      <c r="CA12" s="217"/>
      <c r="CB12" s="217"/>
    </row>
    <row r="13" spans="2:80" ht="30" customHeight="1" x14ac:dyDescent="0.25">
      <c r="B13" s="245" t="s">
        <v>290</v>
      </c>
      <c r="C13" s="229"/>
      <c r="D13" s="230"/>
      <c r="E13" s="231"/>
      <c r="F13" s="231"/>
      <c r="G13" s="232"/>
      <c r="H13" s="230"/>
      <c r="I13" s="231"/>
      <c r="J13" s="233"/>
      <c r="M13" s="216"/>
      <c r="N13" s="239" t="s">
        <v>165</v>
      </c>
      <c r="O13" s="240" t="s">
        <v>145</v>
      </c>
      <c r="P13" s="240" t="s">
        <v>108</v>
      </c>
      <c r="Q13" s="240">
        <v>27129360</v>
      </c>
      <c r="R13" s="240" t="s">
        <v>114</v>
      </c>
      <c r="S13" s="240">
        <v>1230</v>
      </c>
      <c r="T13" s="241">
        <v>42683</v>
      </c>
      <c r="U13" s="240">
        <v>2</v>
      </c>
      <c r="V13" s="240">
        <v>1.2999999999999999E-2</v>
      </c>
      <c r="W13" s="240">
        <v>1.2E-2</v>
      </c>
      <c r="X13" s="240">
        <v>8000</v>
      </c>
      <c r="Y13" s="240">
        <v>30</v>
      </c>
      <c r="Z13" s="240">
        <f t="shared" si="0"/>
        <v>0.89076687525312348</v>
      </c>
      <c r="AA13" s="243" t="s">
        <v>195</v>
      </c>
      <c r="AS13" s="235"/>
      <c r="AT13" s="235"/>
      <c r="AU13" s="235"/>
      <c r="AV13" s="235"/>
      <c r="AW13" s="235"/>
      <c r="AX13" s="222"/>
      <c r="AY13" s="216"/>
      <c r="AZ13" s="216"/>
    </row>
    <row r="14" spans="2:80" ht="30" customHeight="1" x14ac:dyDescent="0.25">
      <c r="B14" s="244" t="s">
        <v>291</v>
      </c>
      <c r="C14" s="229"/>
      <c r="D14" s="230"/>
      <c r="E14" s="231"/>
      <c r="F14" s="231"/>
      <c r="G14" s="232"/>
      <c r="H14" s="230"/>
      <c r="I14" s="231"/>
      <c r="J14" s="233"/>
      <c r="M14" s="216"/>
      <c r="N14" s="239" t="s">
        <v>166</v>
      </c>
      <c r="O14" s="240" t="s">
        <v>145</v>
      </c>
      <c r="P14" s="240" t="s">
        <v>108</v>
      </c>
      <c r="Q14" s="240">
        <v>27129360</v>
      </c>
      <c r="R14" s="240" t="s">
        <v>115</v>
      </c>
      <c r="S14" s="240">
        <v>1230</v>
      </c>
      <c r="T14" s="241">
        <v>42683</v>
      </c>
      <c r="U14" s="240">
        <v>5</v>
      </c>
      <c r="V14" s="242">
        <v>-2E-3</v>
      </c>
      <c r="W14" s="240">
        <v>1.6E-2</v>
      </c>
      <c r="X14" s="240">
        <v>8000</v>
      </c>
      <c r="Y14" s="240">
        <v>30</v>
      </c>
      <c r="Z14" s="240">
        <f t="shared" si="0"/>
        <v>0.89076687525312348</v>
      </c>
      <c r="AA14" s="243" t="s">
        <v>195</v>
      </c>
      <c r="AS14" s="222"/>
      <c r="AT14" s="222"/>
      <c r="AU14" s="222"/>
      <c r="AV14" s="222"/>
      <c r="AW14" s="222"/>
      <c r="AX14" s="222"/>
      <c r="AY14" s="216"/>
      <c r="AZ14" s="216"/>
    </row>
    <row r="15" spans="2:80" ht="30" customHeight="1" x14ac:dyDescent="0.25">
      <c r="B15" s="244" t="s">
        <v>292</v>
      </c>
      <c r="C15" s="229"/>
      <c r="D15" s="230"/>
      <c r="E15" s="231"/>
      <c r="F15" s="231"/>
      <c r="G15" s="232"/>
      <c r="H15" s="230"/>
      <c r="I15" s="231"/>
      <c r="J15" s="233"/>
      <c r="M15" s="216"/>
      <c r="N15" s="239" t="s">
        <v>167</v>
      </c>
      <c r="O15" s="240" t="s">
        <v>145</v>
      </c>
      <c r="P15" s="240" t="s">
        <v>108</v>
      </c>
      <c r="Q15" s="240">
        <v>27129360</v>
      </c>
      <c r="R15" s="240" t="s">
        <v>116</v>
      </c>
      <c r="S15" s="240">
        <v>1230</v>
      </c>
      <c r="T15" s="241">
        <v>42683</v>
      </c>
      <c r="U15" s="240">
        <v>10</v>
      </c>
      <c r="V15" s="240">
        <v>4.0000000000000001E-3</v>
      </c>
      <c r="W15" s="240">
        <v>0.02</v>
      </c>
      <c r="X15" s="240">
        <v>8000</v>
      </c>
      <c r="Y15" s="240">
        <v>30</v>
      </c>
      <c r="Z15" s="240">
        <f t="shared" si="0"/>
        <v>0.89076687525312348</v>
      </c>
      <c r="AA15" s="243" t="s">
        <v>195</v>
      </c>
      <c r="AS15" s="222"/>
      <c r="AT15" s="222"/>
      <c r="AU15" s="222"/>
      <c r="AV15" s="222"/>
      <c r="AW15" s="222"/>
      <c r="AX15" s="222"/>
      <c r="AY15" s="216"/>
      <c r="AZ15" s="216"/>
    </row>
    <row r="16" spans="2:80" ht="30" customHeight="1" x14ac:dyDescent="0.25">
      <c r="B16" s="244" t="s">
        <v>293</v>
      </c>
      <c r="C16" s="229"/>
      <c r="D16" s="230"/>
      <c r="E16" s="231"/>
      <c r="F16" s="231"/>
      <c r="G16" s="232"/>
      <c r="H16" s="230"/>
      <c r="I16" s="231"/>
      <c r="J16" s="233"/>
      <c r="M16" s="216"/>
      <c r="N16" s="239" t="s">
        <v>168</v>
      </c>
      <c r="O16" s="240" t="s">
        <v>145</v>
      </c>
      <c r="P16" s="240" t="s">
        <v>108</v>
      </c>
      <c r="Q16" s="240">
        <v>27129360</v>
      </c>
      <c r="R16" s="240" t="s">
        <v>117</v>
      </c>
      <c r="S16" s="240">
        <v>1230</v>
      </c>
      <c r="T16" s="241">
        <v>42683</v>
      </c>
      <c r="U16" s="240">
        <v>20</v>
      </c>
      <c r="V16" s="240">
        <v>2.7E-2</v>
      </c>
      <c r="W16" s="240">
        <v>2.5000000000000001E-2</v>
      </c>
      <c r="X16" s="240">
        <v>8000</v>
      </c>
      <c r="Y16" s="240">
        <v>30</v>
      </c>
      <c r="Z16" s="240">
        <f t="shared" si="0"/>
        <v>0.89076687525312348</v>
      </c>
      <c r="AA16" s="243" t="s">
        <v>195</v>
      </c>
      <c r="AS16" s="222"/>
      <c r="AT16" s="222"/>
      <c r="AU16" s="222"/>
      <c r="AV16" s="222"/>
      <c r="AW16" s="222"/>
      <c r="AX16" s="222"/>
      <c r="AY16" s="216"/>
      <c r="AZ16" s="216"/>
    </row>
    <row r="17" spans="1:52" ht="30" customHeight="1" x14ac:dyDescent="0.25">
      <c r="B17" s="245" t="s">
        <v>294</v>
      </c>
      <c r="C17" s="224"/>
      <c r="D17" s="225"/>
      <c r="E17" s="224"/>
      <c r="F17" s="226"/>
      <c r="G17" s="227"/>
      <c r="H17" s="225"/>
      <c r="I17" s="224"/>
      <c r="J17" s="228"/>
      <c r="M17" s="216"/>
      <c r="N17" s="239" t="s">
        <v>169</v>
      </c>
      <c r="O17" s="240" t="s">
        <v>145</v>
      </c>
      <c r="P17" s="240" t="s">
        <v>108</v>
      </c>
      <c r="Q17" s="240">
        <v>27129360</v>
      </c>
      <c r="R17" s="240" t="s">
        <v>118</v>
      </c>
      <c r="S17" s="240">
        <v>1230</v>
      </c>
      <c r="T17" s="241">
        <v>42683</v>
      </c>
      <c r="U17" s="240">
        <v>20</v>
      </c>
      <c r="V17" s="240">
        <v>7.0000000000000001E-3</v>
      </c>
      <c r="W17" s="240">
        <v>2.5000000000000001E-2</v>
      </c>
      <c r="X17" s="240">
        <v>8000</v>
      </c>
      <c r="Y17" s="240">
        <v>30</v>
      </c>
      <c r="Z17" s="240">
        <f t="shared" si="0"/>
        <v>0.89076687525312348</v>
      </c>
      <c r="AA17" s="243" t="s">
        <v>195</v>
      </c>
      <c r="AS17" s="222"/>
      <c r="AT17" s="222"/>
      <c r="AU17" s="222"/>
      <c r="AV17" s="222"/>
      <c r="AW17" s="222"/>
      <c r="AX17" s="222"/>
      <c r="AY17" s="216"/>
      <c r="AZ17" s="216"/>
    </row>
    <row r="18" spans="1:52" ht="30" customHeight="1" x14ac:dyDescent="0.25">
      <c r="B18" s="244" t="s">
        <v>295</v>
      </c>
      <c r="C18" s="229"/>
      <c r="D18" s="230"/>
      <c r="E18" s="231"/>
      <c r="F18" s="231"/>
      <c r="G18" s="232"/>
      <c r="H18" s="230"/>
      <c r="I18" s="231"/>
      <c r="J18" s="233"/>
      <c r="M18" s="216"/>
      <c r="N18" s="239" t="s">
        <v>170</v>
      </c>
      <c r="O18" s="240" t="s">
        <v>145</v>
      </c>
      <c r="P18" s="240" t="s">
        <v>108</v>
      </c>
      <c r="Q18" s="240">
        <v>27129360</v>
      </c>
      <c r="R18" s="240" t="s">
        <v>119</v>
      </c>
      <c r="S18" s="240">
        <v>1230</v>
      </c>
      <c r="T18" s="241">
        <v>42683</v>
      </c>
      <c r="U18" s="240">
        <v>50</v>
      </c>
      <c r="V18" s="240">
        <v>0.03</v>
      </c>
      <c r="W18" s="240">
        <v>0.03</v>
      </c>
      <c r="X18" s="240">
        <v>8000</v>
      </c>
      <c r="Y18" s="240">
        <v>30</v>
      </c>
      <c r="Z18" s="240">
        <f t="shared" si="0"/>
        <v>0.89076687525312348</v>
      </c>
      <c r="AA18" s="243" t="s">
        <v>195</v>
      </c>
      <c r="AS18" s="222"/>
      <c r="AT18" s="222"/>
      <c r="AU18" s="222"/>
      <c r="AV18" s="222"/>
      <c r="AW18" s="222"/>
      <c r="AX18" s="222"/>
      <c r="AY18" s="216"/>
      <c r="AZ18" s="216"/>
    </row>
    <row r="19" spans="1:52" ht="30" customHeight="1" x14ac:dyDescent="0.25">
      <c r="B19" s="247" t="s">
        <v>207</v>
      </c>
      <c r="C19" s="229"/>
      <c r="D19" s="230"/>
      <c r="E19" s="231"/>
      <c r="F19" s="231"/>
      <c r="G19" s="232"/>
      <c r="H19" s="230"/>
      <c r="I19" s="231"/>
      <c r="J19" s="233"/>
      <c r="M19" s="216"/>
      <c r="N19" s="239" t="s">
        <v>171</v>
      </c>
      <c r="O19" s="240" t="s">
        <v>145</v>
      </c>
      <c r="P19" s="240" t="s">
        <v>108</v>
      </c>
      <c r="Q19" s="240">
        <v>27129360</v>
      </c>
      <c r="R19" s="240" t="s">
        <v>120</v>
      </c>
      <c r="S19" s="240">
        <v>1230</v>
      </c>
      <c r="T19" s="241">
        <v>42683</v>
      </c>
      <c r="U19" s="240">
        <v>100</v>
      </c>
      <c r="V19" s="240">
        <v>0.06</v>
      </c>
      <c r="W19" s="240">
        <v>0.05</v>
      </c>
      <c r="X19" s="240">
        <v>8000</v>
      </c>
      <c r="Y19" s="240">
        <v>30</v>
      </c>
      <c r="Z19" s="240">
        <f t="shared" si="0"/>
        <v>0.89076687525312348</v>
      </c>
      <c r="AA19" s="243" t="s">
        <v>195</v>
      </c>
      <c r="AS19" s="216"/>
      <c r="AT19" s="216"/>
      <c r="AU19" s="216"/>
      <c r="AV19" s="216"/>
      <c r="AW19" s="216"/>
      <c r="AX19" s="216"/>
      <c r="AY19" s="216"/>
      <c r="AZ19" s="216"/>
    </row>
    <row r="20" spans="1:52" ht="30" customHeight="1" x14ac:dyDescent="0.25">
      <c r="B20" s="248" t="s">
        <v>208</v>
      </c>
      <c r="C20" s="229"/>
      <c r="D20" s="230"/>
      <c r="E20" s="231"/>
      <c r="F20" s="231"/>
      <c r="G20" s="232"/>
      <c r="H20" s="230"/>
      <c r="I20" s="231"/>
      <c r="J20" s="233"/>
      <c r="M20" s="216"/>
      <c r="N20" s="239" t="s">
        <v>172</v>
      </c>
      <c r="O20" s="240" t="s">
        <v>145</v>
      </c>
      <c r="P20" s="240" t="s">
        <v>108</v>
      </c>
      <c r="Q20" s="240">
        <v>27129360</v>
      </c>
      <c r="R20" s="240" t="s">
        <v>121</v>
      </c>
      <c r="S20" s="240">
        <v>1230</v>
      </c>
      <c r="T20" s="241">
        <v>42683</v>
      </c>
      <c r="U20" s="240">
        <v>200</v>
      </c>
      <c r="V20" s="240">
        <v>-0.06</v>
      </c>
      <c r="W20" s="240">
        <v>0.1</v>
      </c>
      <c r="X20" s="240">
        <v>8000</v>
      </c>
      <c r="Y20" s="240">
        <v>30</v>
      </c>
      <c r="Z20" s="240">
        <f t="shared" si="0"/>
        <v>0.89076687525312348</v>
      </c>
      <c r="AA20" s="243" t="s">
        <v>195</v>
      </c>
      <c r="AS20" s="216"/>
      <c r="AT20" s="216"/>
      <c r="AU20" s="216"/>
      <c r="AV20" s="216"/>
      <c r="AW20" s="216"/>
      <c r="AX20" s="216"/>
      <c r="AY20" s="216"/>
      <c r="AZ20" s="216"/>
    </row>
    <row r="21" spans="1:52" ht="30" customHeight="1" x14ac:dyDescent="0.25">
      <c r="B21" s="249" t="s">
        <v>296</v>
      </c>
      <c r="C21" s="229"/>
      <c r="D21" s="230"/>
      <c r="E21" s="231"/>
      <c r="F21" s="231"/>
      <c r="G21" s="232"/>
      <c r="H21" s="230"/>
      <c r="I21" s="231"/>
      <c r="J21" s="233"/>
      <c r="M21" s="235"/>
      <c r="N21" s="239" t="s">
        <v>173</v>
      </c>
      <c r="O21" s="240" t="s">
        <v>145</v>
      </c>
      <c r="P21" s="240" t="s">
        <v>108</v>
      </c>
      <c r="Q21" s="240">
        <v>27129360</v>
      </c>
      <c r="R21" s="240" t="s">
        <v>122</v>
      </c>
      <c r="S21" s="240">
        <v>1230</v>
      </c>
      <c r="T21" s="241">
        <v>42683</v>
      </c>
      <c r="U21" s="240">
        <v>200</v>
      </c>
      <c r="V21" s="240">
        <v>0.16</v>
      </c>
      <c r="W21" s="240">
        <v>0.1</v>
      </c>
      <c r="X21" s="240">
        <v>8000</v>
      </c>
      <c r="Y21" s="240">
        <v>30</v>
      </c>
      <c r="Z21" s="240">
        <f t="shared" si="0"/>
        <v>0.89076687525312348</v>
      </c>
      <c r="AA21" s="243" t="s">
        <v>195</v>
      </c>
      <c r="AS21" s="216"/>
      <c r="AT21" s="216"/>
      <c r="AU21" s="216"/>
      <c r="AV21" s="216"/>
      <c r="AW21" s="216"/>
      <c r="AX21" s="216"/>
      <c r="AY21" s="216"/>
      <c r="AZ21" s="216"/>
    </row>
    <row r="22" spans="1:52" ht="30" customHeight="1" x14ac:dyDescent="0.25">
      <c r="B22" s="250" t="s">
        <v>209</v>
      </c>
      <c r="C22" s="224"/>
      <c r="D22" s="225"/>
      <c r="E22" s="224"/>
      <c r="F22" s="226"/>
      <c r="G22" s="227"/>
      <c r="H22" s="225"/>
      <c r="I22" s="224"/>
      <c r="J22" s="228"/>
      <c r="M22" s="235"/>
      <c r="N22" s="239" t="s">
        <v>174</v>
      </c>
      <c r="O22" s="240" t="s">
        <v>145</v>
      </c>
      <c r="P22" s="240" t="s">
        <v>108</v>
      </c>
      <c r="Q22" s="240">
        <v>27129360</v>
      </c>
      <c r="R22" s="240" t="s">
        <v>123</v>
      </c>
      <c r="S22" s="240">
        <v>1230</v>
      </c>
      <c r="T22" s="241">
        <v>42683</v>
      </c>
      <c r="U22" s="240">
        <v>500</v>
      </c>
      <c r="V22" s="240">
        <v>0.35</v>
      </c>
      <c r="W22" s="240">
        <v>0.25</v>
      </c>
      <c r="X22" s="240">
        <v>8000</v>
      </c>
      <c r="Y22" s="240">
        <v>30</v>
      </c>
      <c r="Z22" s="240">
        <f t="shared" si="0"/>
        <v>0.89076687525312348</v>
      </c>
      <c r="AA22" s="243" t="s">
        <v>195</v>
      </c>
      <c r="AS22" s="216"/>
      <c r="AT22" s="216"/>
      <c r="AU22" s="216"/>
      <c r="AV22" s="216"/>
      <c r="AW22" s="216"/>
      <c r="AX22" s="216"/>
      <c r="AY22" s="216"/>
      <c r="AZ22" s="216"/>
    </row>
    <row r="23" spans="1:52" ht="30" customHeight="1" x14ac:dyDescent="0.25">
      <c r="B23" s="251" t="s">
        <v>210</v>
      </c>
      <c r="C23" s="229"/>
      <c r="D23" s="230"/>
      <c r="E23" s="231"/>
      <c r="F23" s="231"/>
      <c r="G23" s="232"/>
      <c r="H23" s="230"/>
      <c r="I23" s="231"/>
      <c r="J23" s="233"/>
      <c r="M23" s="235"/>
      <c r="N23" s="239" t="s">
        <v>175</v>
      </c>
      <c r="O23" s="240" t="s">
        <v>145</v>
      </c>
      <c r="P23" s="240" t="s">
        <v>108</v>
      </c>
      <c r="Q23" s="240">
        <v>27129360</v>
      </c>
      <c r="R23" s="240" t="s">
        <v>124</v>
      </c>
      <c r="S23" s="240">
        <v>1230</v>
      </c>
      <c r="T23" s="241">
        <v>42683</v>
      </c>
      <c r="U23" s="240">
        <v>1000</v>
      </c>
      <c r="V23" s="240">
        <v>0.7</v>
      </c>
      <c r="W23" s="240">
        <v>0.5</v>
      </c>
      <c r="X23" s="240">
        <v>8000</v>
      </c>
      <c r="Y23" s="240">
        <v>30</v>
      </c>
      <c r="Z23" s="240">
        <f t="shared" si="0"/>
        <v>0.89076687525312348</v>
      </c>
      <c r="AA23" s="243" t="s">
        <v>195</v>
      </c>
      <c r="AS23" s="216"/>
      <c r="AT23" s="216"/>
      <c r="AU23" s="216"/>
      <c r="AV23" s="216"/>
      <c r="AW23" s="216"/>
      <c r="AX23" s="216"/>
      <c r="AY23" s="216"/>
      <c r="AZ23" s="216"/>
    </row>
    <row r="24" spans="1:52" ht="30" customHeight="1" x14ac:dyDescent="0.25">
      <c r="B24" s="252" t="s">
        <v>327</v>
      </c>
      <c r="C24" s="229"/>
      <c r="D24" s="230"/>
      <c r="E24" s="231"/>
      <c r="F24" s="231"/>
      <c r="G24" s="232"/>
      <c r="H24" s="230"/>
      <c r="I24" s="231"/>
      <c r="J24" s="233"/>
      <c r="M24" s="235"/>
      <c r="N24" s="239" t="s">
        <v>176</v>
      </c>
      <c r="O24" s="240" t="s">
        <v>145</v>
      </c>
      <c r="P24" s="240" t="s">
        <v>108</v>
      </c>
      <c r="Q24" s="240">
        <v>27129360</v>
      </c>
      <c r="R24" s="240" t="s">
        <v>125</v>
      </c>
      <c r="S24" s="240">
        <v>1230</v>
      </c>
      <c r="T24" s="241">
        <v>42683</v>
      </c>
      <c r="U24" s="240">
        <v>2000</v>
      </c>
      <c r="V24" s="240">
        <v>1.2</v>
      </c>
      <c r="W24" s="253">
        <v>1</v>
      </c>
      <c r="X24" s="240">
        <v>8000</v>
      </c>
      <c r="Y24" s="240">
        <v>30</v>
      </c>
      <c r="Z24" s="240">
        <f t="shared" si="0"/>
        <v>0.89076687525312348</v>
      </c>
      <c r="AA24" s="243" t="s">
        <v>195</v>
      </c>
      <c r="AS24" s="216"/>
      <c r="AT24" s="216"/>
      <c r="AU24" s="216"/>
      <c r="AV24" s="216"/>
      <c r="AW24" s="216"/>
      <c r="AX24" s="216"/>
      <c r="AY24" s="216"/>
      <c r="AZ24" s="216"/>
    </row>
    <row r="25" spans="1:52" ht="30" customHeight="1" x14ac:dyDescent="0.25">
      <c r="B25" s="254" t="s">
        <v>326</v>
      </c>
      <c r="C25" s="229"/>
      <c r="D25" s="230"/>
      <c r="E25" s="231"/>
      <c r="F25" s="231"/>
      <c r="G25" s="232"/>
      <c r="H25" s="230"/>
      <c r="I25" s="231"/>
      <c r="J25" s="233"/>
      <c r="M25" s="235"/>
      <c r="N25" s="239" t="s">
        <v>177</v>
      </c>
      <c r="O25" s="240" t="s">
        <v>145</v>
      </c>
      <c r="P25" s="240" t="s">
        <v>108</v>
      </c>
      <c r="Q25" s="240">
        <v>27129360</v>
      </c>
      <c r="R25" s="240" t="s">
        <v>126</v>
      </c>
      <c r="S25" s="240">
        <v>1230</v>
      </c>
      <c r="T25" s="241">
        <v>42683</v>
      </c>
      <c r="U25" s="240">
        <v>2000</v>
      </c>
      <c r="V25" s="240">
        <v>1.1000000000000001</v>
      </c>
      <c r="W25" s="253">
        <v>1</v>
      </c>
      <c r="X25" s="240">
        <v>8000</v>
      </c>
      <c r="Y25" s="240">
        <v>30</v>
      </c>
      <c r="Z25" s="240">
        <f t="shared" si="0"/>
        <v>0.89076687525312348</v>
      </c>
      <c r="AA25" s="243" t="s">
        <v>195</v>
      </c>
      <c r="AS25" s="216"/>
      <c r="AT25" s="216"/>
      <c r="AU25" s="216"/>
      <c r="AV25" s="216"/>
      <c r="AW25" s="216"/>
      <c r="AX25" s="216"/>
      <c r="AY25" s="216"/>
      <c r="AZ25" s="216"/>
    </row>
    <row r="26" spans="1:52" ht="30" customHeight="1" x14ac:dyDescent="0.25">
      <c r="B26" s="254" t="s">
        <v>325</v>
      </c>
      <c r="C26" s="229"/>
      <c r="D26" s="230"/>
      <c r="E26" s="231"/>
      <c r="F26" s="231"/>
      <c r="G26" s="232"/>
      <c r="H26" s="230"/>
      <c r="I26" s="231"/>
      <c r="J26" s="233"/>
      <c r="M26" s="222"/>
      <c r="N26" s="239" t="s">
        <v>178</v>
      </c>
      <c r="O26" s="240" t="s">
        <v>145</v>
      </c>
      <c r="P26" s="240" t="s">
        <v>108</v>
      </c>
      <c r="Q26" s="240">
        <v>27129360</v>
      </c>
      <c r="R26" s="240" t="s">
        <v>127</v>
      </c>
      <c r="S26" s="240">
        <v>1230</v>
      </c>
      <c r="T26" s="241">
        <v>42683</v>
      </c>
      <c r="U26" s="240">
        <v>5000</v>
      </c>
      <c r="V26" s="240">
        <v>3.7</v>
      </c>
      <c r="W26" s="240">
        <v>2.5</v>
      </c>
      <c r="X26" s="240">
        <v>8000</v>
      </c>
      <c r="Y26" s="240">
        <v>30</v>
      </c>
      <c r="Z26" s="240">
        <f t="shared" si="0"/>
        <v>0.89076687525312348</v>
      </c>
      <c r="AA26" s="243" t="s">
        <v>195</v>
      </c>
      <c r="AS26" s="216"/>
      <c r="AT26" s="216"/>
      <c r="AU26" s="216"/>
      <c r="AV26" s="216"/>
      <c r="AW26" s="216"/>
      <c r="AX26" s="216"/>
      <c r="AY26" s="216"/>
      <c r="AZ26" s="216"/>
    </row>
    <row r="27" spans="1:52" ht="30" customHeight="1" thickBot="1" x14ac:dyDescent="0.3">
      <c r="B27" s="255"/>
      <c r="C27" s="229"/>
      <c r="D27" s="232"/>
      <c r="E27" s="229"/>
      <c r="F27" s="229"/>
      <c r="G27" s="232"/>
      <c r="H27" s="232"/>
      <c r="I27" s="229"/>
      <c r="J27" s="246"/>
      <c r="M27" s="222"/>
      <c r="N27" s="256" t="s">
        <v>179</v>
      </c>
      <c r="O27" s="257" t="s">
        <v>145</v>
      </c>
      <c r="P27" s="257" t="s">
        <v>108</v>
      </c>
      <c r="Q27" s="257">
        <v>27129360</v>
      </c>
      <c r="R27" s="257" t="s">
        <v>128</v>
      </c>
      <c r="S27" s="257">
        <v>1230</v>
      </c>
      <c r="T27" s="258">
        <v>42683</v>
      </c>
      <c r="U27" s="257">
        <v>10000</v>
      </c>
      <c r="V27" s="257">
        <v>8.6999999999999993</v>
      </c>
      <c r="W27" s="259">
        <v>5</v>
      </c>
      <c r="X27" s="257">
        <v>8000</v>
      </c>
      <c r="Y27" s="257">
        <v>30</v>
      </c>
      <c r="Z27" s="257">
        <f t="shared" si="0"/>
        <v>0.89076687525312348</v>
      </c>
      <c r="AA27" s="243" t="s">
        <v>195</v>
      </c>
      <c r="AS27" s="216"/>
      <c r="AT27" s="216"/>
      <c r="AU27" s="216"/>
      <c r="AV27" s="216"/>
      <c r="AW27" s="216"/>
      <c r="AX27" s="222"/>
      <c r="AY27" s="216"/>
      <c r="AZ27" s="216"/>
    </row>
    <row r="28" spans="1:52" ht="30" customHeight="1" thickBot="1" x14ac:dyDescent="0.3">
      <c r="B28" s="255"/>
      <c r="C28" s="260"/>
      <c r="D28" s="261"/>
      <c r="E28" s="260"/>
      <c r="F28" s="260"/>
      <c r="G28" s="261"/>
      <c r="H28" s="261"/>
      <c r="I28" s="260"/>
      <c r="J28" s="262"/>
      <c r="M28" s="222"/>
      <c r="N28" s="263" t="s">
        <v>180</v>
      </c>
      <c r="O28" s="264" t="s">
        <v>146</v>
      </c>
      <c r="P28" s="264" t="s">
        <v>129</v>
      </c>
      <c r="Q28" s="264">
        <v>11119467</v>
      </c>
      <c r="R28" s="264">
        <v>10</v>
      </c>
      <c r="S28" s="264">
        <v>1257</v>
      </c>
      <c r="T28" s="265">
        <v>42692</v>
      </c>
      <c r="U28" s="264">
        <v>10000</v>
      </c>
      <c r="V28" s="264">
        <v>8</v>
      </c>
      <c r="W28" s="264">
        <v>16</v>
      </c>
      <c r="X28" s="264">
        <v>7950</v>
      </c>
      <c r="Y28" s="264">
        <v>140</v>
      </c>
      <c r="Z28" s="266">
        <v>0.88639999999999997</v>
      </c>
      <c r="AA28" s="267" t="s">
        <v>197</v>
      </c>
      <c r="AS28" s="216"/>
      <c r="AT28" s="216"/>
      <c r="AU28" s="216"/>
      <c r="AV28" s="216"/>
      <c r="AW28" s="216"/>
      <c r="AX28" s="222"/>
      <c r="AY28" s="216"/>
      <c r="AZ28" s="216"/>
    </row>
    <row r="29" spans="1:52" ht="30" customHeight="1" thickBot="1" x14ac:dyDescent="0.3">
      <c r="A29" s="268"/>
      <c r="B29" s="268"/>
      <c r="C29" s="216"/>
      <c r="D29" s="216"/>
      <c r="E29" s="216"/>
      <c r="F29" s="216"/>
      <c r="G29" s="216"/>
      <c r="H29" s="216"/>
      <c r="I29" s="216"/>
      <c r="J29" s="269"/>
      <c r="K29" s="270"/>
      <c r="L29" s="270"/>
      <c r="M29" s="270"/>
      <c r="N29" s="271" t="s">
        <v>181</v>
      </c>
      <c r="O29" s="272" t="s">
        <v>146</v>
      </c>
      <c r="P29" s="272" t="s">
        <v>129</v>
      </c>
      <c r="Q29" s="272">
        <v>11119468</v>
      </c>
      <c r="R29" s="272">
        <v>20</v>
      </c>
      <c r="S29" s="272">
        <v>1258</v>
      </c>
      <c r="T29" s="273">
        <v>42695</v>
      </c>
      <c r="U29" s="272">
        <v>20000</v>
      </c>
      <c r="V29" s="272">
        <v>0</v>
      </c>
      <c r="W29" s="272">
        <v>30</v>
      </c>
      <c r="X29" s="272">
        <v>7950</v>
      </c>
      <c r="Y29" s="272">
        <v>140</v>
      </c>
      <c r="Z29" s="274">
        <v>0.88739999999999997</v>
      </c>
      <c r="AA29" s="275" t="s">
        <v>198</v>
      </c>
      <c r="AQ29" s="235"/>
      <c r="AR29" s="216"/>
      <c r="AS29" s="216"/>
      <c r="AT29" s="216"/>
      <c r="AU29" s="216"/>
      <c r="AV29" s="216"/>
      <c r="AW29" s="216"/>
      <c r="AX29" s="235"/>
      <c r="AY29" s="216"/>
      <c r="AZ29" s="216"/>
    </row>
    <row r="30" spans="1:52" ht="30" customHeight="1" x14ac:dyDescent="0.25">
      <c r="A30" s="235"/>
      <c r="B30" s="276"/>
      <c r="C30" s="222"/>
      <c r="D30" s="270"/>
      <c r="E30" s="222"/>
      <c r="F30" s="222"/>
      <c r="G30" s="270"/>
      <c r="H30" s="270"/>
      <c r="I30" s="270"/>
      <c r="J30" s="277"/>
      <c r="K30" s="270"/>
      <c r="L30" s="222"/>
      <c r="M30" s="222"/>
      <c r="N30" s="278" t="s">
        <v>147</v>
      </c>
      <c r="O30" s="279" t="s">
        <v>146</v>
      </c>
      <c r="P30" s="279" t="s">
        <v>129</v>
      </c>
      <c r="Q30" s="279">
        <v>11119515</v>
      </c>
      <c r="R30" s="279">
        <v>1</v>
      </c>
      <c r="S30" s="279">
        <v>100405</v>
      </c>
      <c r="T30" s="280">
        <v>42615</v>
      </c>
      <c r="U30" s="279">
        <v>1</v>
      </c>
      <c r="V30" s="279">
        <v>0.04</v>
      </c>
      <c r="W30" s="279">
        <v>0.03</v>
      </c>
      <c r="X30" s="279">
        <v>7950</v>
      </c>
      <c r="Y30" s="279">
        <v>140</v>
      </c>
      <c r="Z30" s="281">
        <f>(0.34848*((750.3+756.2)/2)-0.009024*((43.6+60.2)/2)*EXP(0.0612*((19.1+21.1)/2)))/(273.15+((19.1+21.1)/2))</f>
        <v>0.88965063908070108</v>
      </c>
      <c r="AA30" s="282" t="s">
        <v>196</v>
      </c>
      <c r="AQ30" s="235"/>
      <c r="AR30" s="216"/>
      <c r="AS30" s="216"/>
      <c r="AT30" s="216"/>
      <c r="AU30" s="216"/>
      <c r="AV30" s="216"/>
      <c r="AW30" s="216"/>
      <c r="AX30" s="235"/>
      <c r="AY30" s="216"/>
      <c r="AZ30" s="216"/>
    </row>
    <row r="31" spans="1:52" ht="30" customHeight="1" thickBot="1" x14ac:dyDescent="0.3">
      <c r="A31" s="216"/>
      <c r="B31" s="268"/>
      <c r="C31" s="216"/>
      <c r="D31" s="216"/>
      <c r="E31" s="216"/>
      <c r="F31" s="216"/>
      <c r="G31" s="216"/>
      <c r="H31" s="216"/>
      <c r="I31" s="216"/>
      <c r="J31" s="269"/>
      <c r="K31" s="216"/>
      <c r="L31" s="222"/>
      <c r="M31" s="222"/>
      <c r="N31" s="239" t="s">
        <v>148</v>
      </c>
      <c r="O31" s="240" t="s">
        <v>146</v>
      </c>
      <c r="P31" s="240" t="s">
        <v>129</v>
      </c>
      <c r="Q31" s="240">
        <v>11119515</v>
      </c>
      <c r="R31" s="240">
        <v>2</v>
      </c>
      <c r="S31" s="240">
        <v>100405</v>
      </c>
      <c r="T31" s="241">
        <v>42615</v>
      </c>
      <c r="U31" s="240">
        <v>2</v>
      </c>
      <c r="V31" s="240">
        <v>0.06</v>
      </c>
      <c r="W31" s="240">
        <v>0.04</v>
      </c>
      <c r="X31" s="240">
        <v>7950</v>
      </c>
      <c r="Y31" s="240">
        <v>140</v>
      </c>
      <c r="Z31" s="283">
        <f t="shared" ref="Z31:Z45" si="1">(0.34848*((750.3+756.2)/2)-0.009024*((43.6+60.2)/2)*EXP(0.0612*((19.1+21.1)/2)))/(273.15+((19.1+21.1)/2))</f>
        <v>0.88965063908070108</v>
      </c>
      <c r="AA31" s="243" t="s">
        <v>196</v>
      </c>
      <c r="AQ31" s="235"/>
      <c r="AR31" s="216"/>
      <c r="AS31" s="216"/>
      <c r="AT31" s="216"/>
      <c r="AU31" s="216"/>
      <c r="AV31" s="216"/>
      <c r="AW31" s="216"/>
      <c r="AX31" s="235"/>
      <c r="AY31" s="216"/>
      <c r="AZ31" s="216"/>
    </row>
    <row r="32" spans="1:52" ht="30" customHeight="1" x14ac:dyDescent="0.25">
      <c r="A32" s="216"/>
      <c r="B32" s="393" t="s">
        <v>312</v>
      </c>
      <c r="C32" s="394"/>
      <c r="D32" s="394"/>
      <c r="E32" s="394"/>
      <c r="F32" s="394"/>
      <c r="G32" s="394"/>
      <c r="H32" s="394"/>
      <c r="I32" s="394"/>
      <c r="J32" s="395"/>
      <c r="L32" s="222"/>
      <c r="M32" s="222"/>
      <c r="N32" s="239" t="s">
        <v>149</v>
      </c>
      <c r="O32" s="240" t="s">
        <v>146</v>
      </c>
      <c r="P32" s="240" t="s">
        <v>129</v>
      </c>
      <c r="Q32" s="240">
        <v>11119515</v>
      </c>
      <c r="R32" s="240" t="s">
        <v>130</v>
      </c>
      <c r="S32" s="240">
        <v>100405</v>
      </c>
      <c r="T32" s="241">
        <v>42615</v>
      </c>
      <c r="U32" s="240">
        <v>2</v>
      </c>
      <c r="V32" s="240">
        <v>0.04</v>
      </c>
      <c r="W32" s="240">
        <v>0.04</v>
      </c>
      <c r="X32" s="240">
        <v>7950</v>
      </c>
      <c r="Y32" s="240">
        <v>140</v>
      </c>
      <c r="Z32" s="283">
        <f t="shared" si="1"/>
        <v>0.88965063908070108</v>
      </c>
      <c r="AA32" s="243" t="str">
        <f>AA31</f>
        <v>M-002</v>
      </c>
      <c r="AR32" s="216"/>
      <c r="AS32" s="216"/>
      <c r="AT32" s="216"/>
      <c r="AU32" s="216"/>
      <c r="AV32" s="216"/>
      <c r="AW32" s="216"/>
      <c r="AX32" s="235"/>
      <c r="AY32" s="216"/>
      <c r="AZ32" s="216"/>
    </row>
    <row r="33" spans="1:52" ht="30" customHeight="1" x14ac:dyDescent="0.25">
      <c r="A33" s="216"/>
      <c r="B33" s="396"/>
      <c r="C33" s="397"/>
      <c r="D33" s="397"/>
      <c r="E33" s="397"/>
      <c r="F33" s="397"/>
      <c r="G33" s="397"/>
      <c r="H33" s="397"/>
      <c r="I33" s="397"/>
      <c r="J33" s="398"/>
      <c r="L33" s="222"/>
      <c r="M33" s="222"/>
      <c r="N33" s="239" t="s">
        <v>150</v>
      </c>
      <c r="O33" s="240" t="s">
        <v>146</v>
      </c>
      <c r="P33" s="240" t="s">
        <v>129</v>
      </c>
      <c r="Q33" s="240">
        <v>11119515</v>
      </c>
      <c r="R33" s="240">
        <v>5</v>
      </c>
      <c r="S33" s="240">
        <v>100405</v>
      </c>
      <c r="T33" s="241">
        <v>42615</v>
      </c>
      <c r="U33" s="240">
        <v>5</v>
      </c>
      <c r="V33" s="284">
        <v>0</v>
      </c>
      <c r="W33" s="240">
        <v>0.05</v>
      </c>
      <c r="X33" s="240">
        <v>7950</v>
      </c>
      <c r="Y33" s="240">
        <v>140</v>
      </c>
      <c r="Z33" s="283">
        <f t="shared" si="1"/>
        <v>0.88965063908070108</v>
      </c>
      <c r="AA33" s="243" t="s">
        <v>196</v>
      </c>
      <c r="AR33" s="216"/>
      <c r="AS33" s="216"/>
      <c r="AT33" s="216"/>
      <c r="AU33" s="216"/>
      <c r="AV33" s="216"/>
      <c r="AW33" s="216"/>
      <c r="AX33" s="235"/>
      <c r="AY33" s="216"/>
      <c r="AZ33" s="216"/>
    </row>
    <row r="34" spans="1:52" ht="30" customHeight="1" x14ac:dyDescent="0.25">
      <c r="A34" s="216"/>
      <c r="B34" s="383" t="s">
        <v>4</v>
      </c>
      <c r="C34" s="385" t="s">
        <v>38</v>
      </c>
      <c r="D34" s="385" t="s">
        <v>23</v>
      </c>
      <c r="E34" s="385" t="s">
        <v>39</v>
      </c>
      <c r="F34" s="385" t="s">
        <v>40</v>
      </c>
      <c r="G34" s="385" t="s">
        <v>320</v>
      </c>
      <c r="H34" s="385" t="s">
        <v>321</v>
      </c>
      <c r="I34" s="399" t="s">
        <v>322</v>
      </c>
      <c r="J34" s="400" t="s">
        <v>214</v>
      </c>
      <c r="K34" s="401"/>
      <c r="L34" s="222"/>
      <c r="M34" s="222"/>
      <c r="N34" s="239" t="s">
        <v>151</v>
      </c>
      <c r="O34" s="240" t="s">
        <v>146</v>
      </c>
      <c r="P34" s="240" t="s">
        <v>129</v>
      </c>
      <c r="Q34" s="240">
        <v>11119515</v>
      </c>
      <c r="R34" s="240">
        <v>10</v>
      </c>
      <c r="S34" s="240">
        <v>100405</v>
      </c>
      <c r="T34" s="241">
        <v>42615</v>
      </c>
      <c r="U34" s="240">
        <v>10</v>
      </c>
      <c r="V34" s="240">
        <v>0.05</v>
      </c>
      <c r="W34" s="240">
        <v>0.06</v>
      </c>
      <c r="X34" s="240">
        <v>7950</v>
      </c>
      <c r="Y34" s="240">
        <v>140</v>
      </c>
      <c r="Z34" s="283">
        <f t="shared" si="1"/>
        <v>0.88965063908070108</v>
      </c>
      <c r="AA34" s="243" t="s">
        <v>196</v>
      </c>
      <c r="AR34" s="216"/>
      <c r="AS34" s="216"/>
      <c r="AT34" s="216"/>
      <c r="AU34" s="216"/>
      <c r="AV34" s="216"/>
      <c r="AW34" s="216"/>
      <c r="AX34" s="222"/>
      <c r="AY34" s="216"/>
      <c r="AZ34" s="216"/>
    </row>
    <row r="35" spans="1:52" ht="30" customHeight="1" x14ac:dyDescent="0.25">
      <c r="A35" s="216"/>
      <c r="B35" s="383"/>
      <c r="C35" s="385"/>
      <c r="D35" s="385"/>
      <c r="E35" s="385"/>
      <c r="F35" s="385"/>
      <c r="G35" s="385"/>
      <c r="H35" s="385"/>
      <c r="I35" s="399"/>
      <c r="J35" s="400"/>
      <c r="K35" s="401"/>
      <c r="L35" s="222"/>
      <c r="M35" s="222"/>
      <c r="N35" s="239" t="s">
        <v>152</v>
      </c>
      <c r="O35" s="240" t="s">
        <v>146</v>
      </c>
      <c r="P35" s="240" t="s">
        <v>129</v>
      </c>
      <c r="Q35" s="240">
        <v>11119515</v>
      </c>
      <c r="R35" s="240">
        <v>20</v>
      </c>
      <c r="S35" s="240">
        <v>100405</v>
      </c>
      <c r="T35" s="241">
        <v>42615</v>
      </c>
      <c r="U35" s="240">
        <v>20</v>
      </c>
      <c r="V35" s="240">
        <v>7.0000000000000007E-2</v>
      </c>
      <c r="W35" s="240">
        <v>0.08</v>
      </c>
      <c r="X35" s="240">
        <v>7950</v>
      </c>
      <c r="Y35" s="240">
        <v>140</v>
      </c>
      <c r="Z35" s="283">
        <f t="shared" si="1"/>
        <v>0.88965063908070108</v>
      </c>
      <c r="AA35" s="243" t="str">
        <f>AA34</f>
        <v>M-002</v>
      </c>
      <c r="AR35" s="216"/>
      <c r="AS35" s="216"/>
      <c r="AT35" s="216"/>
      <c r="AU35" s="216"/>
      <c r="AV35" s="216"/>
      <c r="AW35" s="216"/>
      <c r="AX35" s="222"/>
      <c r="AY35" s="216"/>
      <c r="AZ35" s="216"/>
    </row>
    <row r="36" spans="1:52" ht="30" customHeight="1" x14ac:dyDescent="0.25">
      <c r="A36" s="216"/>
      <c r="B36" s="219"/>
      <c r="C36" s="220"/>
      <c r="D36" s="220"/>
      <c r="E36" s="220"/>
      <c r="F36" s="220"/>
      <c r="G36" s="220"/>
      <c r="H36" s="220"/>
      <c r="I36" s="220"/>
      <c r="J36" s="221"/>
      <c r="K36" s="285"/>
      <c r="L36" s="222"/>
      <c r="M36" s="222"/>
      <c r="N36" s="239" t="s">
        <v>153</v>
      </c>
      <c r="O36" s="240" t="s">
        <v>146</v>
      </c>
      <c r="P36" s="240" t="s">
        <v>129</v>
      </c>
      <c r="Q36" s="240">
        <v>11119515</v>
      </c>
      <c r="R36" s="240" t="s">
        <v>131</v>
      </c>
      <c r="S36" s="240">
        <v>100405</v>
      </c>
      <c r="T36" s="241">
        <v>42615</v>
      </c>
      <c r="U36" s="240">
        <v>20</v>
      </c>
      <c r="V36" s="240">
        <v>0.08</v>
      </c>
      <c r="W36" s="240">
        <v>0.08</v>
      </c>
      <c r="X36" s="240">
        <v>7950</v>
      </c>
      <c r="Y36" s="240">
        <v>140</v>
      </c>
      <c r="Z36" s="283">
        <f t="shared" si="1"/>
        <v>0.88965063908070108</v>
      </c>
      <c r="AA36" s="243" t="s">
        <v>196</v>
      </c>
      <c r="AR36" s="216"/>
      <c r="AS36" s="216"/>
      <c r="AT36" s="216"/>
      <c r="AU36" s="216"/>
      <c r="AV36" s="216"/>
      <c r="AW36" s="216"/>
      <c r="AX36" s="222"/>
      <c r="AY36" s="216"/>
      <c r="AZ36" s="216"/>
    </row>
    <row r="37" spans="1:52" ht="30" customHeight="1" x14ac:dyDescent="0.25">
      <c r="A37" s="216"/>
      <c r="B37" s="223" t="s">
        <v>284</v>
      </c>
      <c r="C37" s="224"/>
      <c r="D37" s="225"/>
      <c r="E37" s="224"/>
      <c r="F37" s="226"/>
      <c r="G37" s="364"/>
      <c r="H37" s="366"/>
      <c r="I37" s="366"/>
      <c r="J37" s="228"/>
      <c r="K37" s="287"/>
      <c r="L37" s="222"/>
      <c r="M37" s="222"/>
      <c r="N37" s="239" t="s">
        <v>154</v>
      </c>
      <c r="O37" s="240" t="s">
        <v>146</v>
      </c>
      <c r="P37" s="240" t="s">
        <v>129</v>
      </c>
      <c r="Q37" s="240">
        <v>11119515</v>
      </c>
      <c r="R37" s="240">
        <v>50</v>
      </c>
      <c r="S37" s="240">
        <v>100405</v>
      </c>
      <c r="T37" s="241">
        <v>42615</v>
      </c>
      <c r="U37" s="240">
        <v>50</v>
      </c>
      <c r="V37" s="240">
        <v>0.19</v>
      </c>
      <c r="W37" s="284">
        <v>0.1</v>
      </c>
      <c r="X37" s="240">
        <v>7950</v>
      </c>
      <c r="Y37" s="240">
        <v>140</v>
      </c>
      <c r="Z37" s="283">
        <f t="shared" si="1"/>
        <v>0.88965063908070108</v>
      </c>
      <c r="AA37" s="243" t="s">
        <v>196</v>
      </c>
      <c r="AR37" s="216"/>
      <c r="AS37" s="216"/>
      <c r="AT37" s="216"/>
      <c r="AU37" s="216"/>
      <c r="AV37" s="216"/>
      <c r="AW37" s="216"/>
      <c r="AX37" s="222"/>
      <c r="AY37" s="216"/>
      <c r="AZ37" s="216"/>
    </row>
    <row r="38" spans="1:52" ht="30" customHeight="1" x14ac:dyDescent="0.25">
      <c r="A38" s="216"/>
      <c r="B38" s="223" t="s">
        <v>285</v>
      </c>
      <c r="C38" s="229"/>
      <c r="D38" s="230"/>
      <c r="E38" s="231"/>
      <c r="F38" s="231"/>
      <c r="G38" s="365"/>
      <c r="H38" s="366"/>
      <c r="I38" s="366"/>
      <c r="J38" s="233"/>
      <c r="K38" s="285"/>
      <c r="L38" s="222"/>
      <c r="M38" s="222"/>
      <c r="N38" s="239" t="s">
        <v>155</v>
      </c>
      <c r="O38" s="240" t="s">
        <v>146</v>
      </c>
      <c r="P38" s="240" t="s">
        <v>129</v>
      </c>
      <c r="Q38" s="240">
        <v>11119515</v>
      </c>
      <c r="R38" s="240">
        <v>100</v>
      </c>
      <c r="S38" s="240">
        <v>100405</v>
      </c>
      <c r="T38" s="241">
        <v>42615</v>
      </c>
      <c r="U38" s="240">
        <v>100</v>
      </c>
      <c r="V38" s="240">
        <v>0.13</v>
      </c>
      <c r="W38" s="240">
        <v>0.16</v>
      </c>
      <c r="X38" s="240">
        <v>7950</v>
      </c>
      <c r="Y38" s="240">
        <v>140</v>
      </c>
      <c r="Z38" s="283">
        <f t="shared" si="1"/>
        <v>0.88965063908070108</v>
      </c>
      <c r="AA38" s="243" t="str">
        <f>AA37</f>
        <v>M-002</v>
      </c>
      <c r="AR38" s="216"/>
      <c r="AS38" s="216"/>
      <c r="AT38" s="216"/>
      <c r="AU38" s="216"/>
      <c r="AV38" s="216"/>
      <c r="AW38" s="216"/>
      <c r="AX38" s="222"/>
      <c r="AY38" s="216"/>
      <c r="AZ38" s="216"/>
    </row>
    <row r="39" spans="1:52" ht="30" customHeight="1" x14ac:dyDescent="0.25">
      <c r="A39" s="216"/>
      <c r="B39" s="223" t="s">
        <v>286</v>
      </c>
      <c r="C39" s="229"/>
      <c r="D39" s="230"/>
      <c r="E39" s="231"/>
      <c r="F39" s="231"/>
      <c r="G39" s="365"/>
      <c r="H39" s="366"/>
      <c r="I39" s="366"/>
      <c r="J39" s="233"/>
      <c r="K39" s="285"/>
      <c r="L39" s="222"/>
      <c r="M39" s="222"/>
      <c r="N39" s="239" t="s">
        <v>156</v>
      </c>
      <c r="O39" s="240" t="s">
        <v>146</v>
      </c>
      <c r="P39" s="240" t="s">
        <v>129</v>
      </c>
      <c r="Q39" s="240">
        <v>11119515</v>
      </c>
      <c r="R39" s="240">
        <v>200</v>
      </c>
      <c r="S39" s="240">
        <v>100405</v>
      </c>
      <c r="T39" s="241">
        <v>42615</v>
      </c>
      <c r="U39" s="240">
        <v>200</v>
      </c>
      <c r="V39" s="240">
        <v>0.2</v>
      </c>
      <c r="W39" s="240">
        <v>0.3</v>
      </c>
      <c r="X39" s="240">
        <v>7950</v>
      </c>
      <c r="Y39" s="240">
        <v>140</v>
      </c>
      <c r="Z39" s="283">
        <f t="shared" si="1"/>
        <v>0.88965063908070108</v>
      </c>
      <c r="AA39" s="243" t="s">
        <v>196</v>
      </c>
      <c r="AR39" s="216"/>
      <c r="AS39" s="216"/>
      <c r="AT39" s="216"/>
      <c r="AU39" s="216"/>
      <c r="AV39" s="216"/>
      <c r="AW39" s="216"/>
      <c r="AX39" s="222"/>
      <c r="AY39" s="216"/>
      <c r="AZ39" s="216"/>
    </row>
    <row r="40" spans="1:52" ht="30" customHeight="1" x14ac:dyDescent="0.25">
      <c r="A40" s="216"/>
      <c r="B40" s="223" t="s">
        <v>287</v>
      </c>
      <c r="C40" s="229"/>
      <c r="D40" s="230"/>
      <c r="E40" s="231"/>
      <c r="F40" s="231"/>
      <c r="G40" s="365"/>
      <c r="H40" s="366"/>
      <c r="I40" s="366"/>
      <c r="J40" s="233"/>
      <c r="K40" s="285"/>
      <c r="L40" s="222"/>
      <c r="M40" s="222"/>
      <c r="N40" s="239" t="s">
        <v>157</v>
      </c>
      <c r="O40" s="240" t="s">
        <v>146</v>
      </c>
      <c r="P40" s="240" t="s">
        <v>129</v>
      </c>
      <c r="Q40" s="240">
        <v>11119515</v>
      </c>
      <c r="R40" s="240" t="s">
        <v>132</v>
      </c>
      <c r="S40" s="240">
        <v>100405</v>
      </c>
      <c r="T40" s="241">
        <v>42615</v>
      </c>
      <c r="U40" s="240">
        <v>200</v>
      </c>
      <c r="V40" s="240">
        <v>0.3</v>
      </c>
      <c r="W40" s="240">
        <v>0.3</v>
      </c>
      <c r="X40" s="240">
        <v>7950</v>
      </c>
      <c r="Y40" s="240">
        <v>140</v>
      </c>
      <c r="Z40" s="283">
        <f t="shared" si="1"/>
        <v>0.88965063908070108</v>
      </c>
      <c r="AA40" s="243" t="s">
        <v>196</v>
      </c>
      <c r="AR40" s="216"/>
      <c r="AS40" s="216"/>
      <c r="AT40" s="216"/>
      <c r="AU40" s="216"/>
      <c r="AV40" s="216"/>
      <c r="AW40" s="216"/>
      <c r="AX40" s="222"/>
      <c r="AY40" s="216"/>
      <c r="AZ40" s="216"/>
    </row>
    <row r="41" spans="1:52" ht="30" customHeight="1" x14ac:dyDescent="0.25">
      <c r="A41" s="216"/>
      <c r="B41" s="223" t="s">
        <v>288</v>
      </c>
      <c r="C41" s="229"/>
      <c r="D41" s="230"/>
      <c r="E41" s="231"/>
      <c r="F41" s="231"/>
      <c r="G41" s="365"/>
      <c r="H41" s="366"/>
      <c r="I41" s="366"/>
      <c r="J41" s="233"/>
      <c r="K41" s="285"/>
      <c r="L41" s="222"/>
      <c r="M41" s="222"/>
      <c r="N41" s="239" t="s">
        <v>158</v>
      </c>
      <c r="O41" s="240" t="s">
        <v>146</v>
      </c>
      <c r="P41" s="240" t="s">
        <v>129</v>
      </c>
      <c r="Q41" s="240">
        <v>11119515</v>
      </c>
      <c r="R41" s="240">
        <v>500</v>
      </c>
      <c r="S41" s="240">
        <v>100405</v>
      </c>
      <c r="T41" s="241">
        <v>42615</v>
      </c>
      <c r="U41" s="240">
        <v>500</v>
      </c>
      <c r="V41" s="240">
        <v>0.8</v>
      </c>
      <c r="W41" s="240">
        <v>0.8</v>
      </c>
      <c r="X41" s="240">
        <v>7950</v>
      </c>
      <c r="Y41" s="240">
        <v>140</v>
      </c>
      <c r="Z41" s="283">
        <f t="shared" si="1"/>
        <v>0.88965063908070108</v>
      </c>
      <c r="AA41" s="243" t="str">
        <f>AA40</f>
        <v>M-002</v>
      </c>
      <c r="AR41" s="216"/>
      <c r="AS41" s="216"/>
      <c r="AT41" s="216"/>
      <c r="AU41" s="216"/>
      <c r="AV41" s="216"/>
      <c r="AW41" s="216"/>
      <c r="AX41" s="222"/>
      <c r="AY41" s="216"/>
      <c r="AZ41" s="216"/>
    </row>
    <row r="42" spans="1:52" ht="30" customHeight="1" x14ac:dyDescent="0.25">
      <c r="A42" s="216"/>
      <c r="B42" s="244" t="s">
        <v>289</v>
      </c>
      <c r="C42" s="224"/>
      <c r="D42" s="225"/>
      <c r="E42" s="224"/>
      <c r="F42" s="226"/>
      <c r="G42" s="364"/>
      <c r="H42" s="366"/>
      <c r="I42" s="366"/>
      <c r="J42" s="228"/>
      <c r="K42" s="285"/>
      <c r="L42" s="222"/>
      <c r="M42" s="222"/>
      <c r="N42" s="239" t="s">
        <v>159</v>
      </c>
      <c r="O42" s="240" t="s">
        <v>146</v>
      </c>
      <c r="P42" s="240" t="s">
        <v>129</v>
      </c>
      <c r="Q42" s="240">
        <v>11119515</v>
      </c>
      <c r="R42" s="240">
        <v>1</v>
      </c>
      <c r="S42" s="240">
        <v>100405</v>
      </c>
      <c r="T42" s="241">
        <v>42615</v>
      </c>
      <c r="U42" s="240">
        <v>1000</v>
      </c>
      <c r="V42" s="240">
        <v>1.9</v>
      </c>
      <c r="W42" s="240">
        <v>1.6</v>
      </c>
      <c r="X42" s="240">
        <v>7950</v>
      </c>
      <c r="Y42" s="240">
        <v>140</v>
      </c>
      <c r="Z42" s="283">
        <f t="shared" si="1"/>
        <v>0.88965063908070108</v>
      </c>
      <c r="AA42" s="243" t="s">
        <v>196</v>
      </c>
      <c r="AR42" s="216"/>
      <c r="AS42" s="216"/>
      <c r="AT42" s="216"/>
      <c r="AU42" s="216"/>
      <c r="AV42" s="216"/>
      <c r="AW42" s="216"/>
      <c r="AX42" s="222"/>
      <c r="AY42" s="216"/>
      <c r="AZ42" s="216"/>
    </row>
    <row r="43" spans="1:52" ht="30" customHeight="1" x14ac:dyDescent="0.25">
      <c r="A43" s="216"/>
      <c r="B43" s="245" t="s">
        <v>290</v>
      </c>
      <c r="C43" s="229"/>
      <c r="D43" s="230"/>
      <c r="E43" s="231"/>
      <c r="F43" s="231"/>
      <c r="G43" s="365"/>
      <c r="H43" s="366"/>
      <c r="I43" s="366"/>
      <c r="J43" s="233"/>
      <c r="K43" s="285"/>
      <c r="L43" s="222"/>
      <c r="M43" s="222"/>
      <c r="N43" s="239" t="s">
        <v>160</v>
      </c>
      <c r="O43" s="240" t="s">
        <v>146</v>
      </c>
      <c r="P43" s="240" t="s">
        <v>129</v>
      </c>
      <c r="Q43" s="240">
        <v>11119515</v>
      </c>
      <c r="R43" s="240">
        <v>2</v>
      </c>
      <c r="S43" s="240">
        <v>100405</v>
      </c>
      <c r="T43" s="241">
        <v>42615</v>
      </c>
      <c r="U43" s="240">
        <v>2000</v>
      </c>
      <c r="V43" s="253">
        <v>2.2000000000000002</v>
      </c>
      <c r="W43" s="253">
        <v>3</v>
      </c>
      <c r="X43" s="240">
        <v>7950</v>
      </c>
      <c r="Y43" s="240">
        <v>140</v>
      </c>
      <c r="Z43" s="283">
        <f t="shared" si="1"/>
        <v>0.88965063908070108</v>
      </c>
      <c r="AA43" s="243" t="s">
        <v>196</v>
      </c>
      <c r="AR43" s="216"/>
      <c r="AS43" s="216"/>
      <c r="AT43" s="216"/>
      <c r="AU43" s="216"/>
      <c r="AV43" s="216"/>
      <c r="AW43" s="216"/>
      <c r="AX43" s="216"/>
      <c r="AY43" s="216"/>
      <c r="AZ43" s="216"/>
    </row>
    <row r="44" spans="1:52" ht="30" customHeight="1" x14ac:dyDescent="0.25">
      <c r="A44" s="216"/>
      <c r="B44" s="244" t="s">
        <v>291</v>
      </c>
      <c r="C44" s="229"/>
      <c r="D44" s="230"/>
      <c r="E44" s="231"/>
      <c r="F44" s="231"/>
      <c r="G44" s="365"/>
      <c r="H44" s="366"/>
      <c r="I44" s="366"/>
      <c r="J44" s="233"/>
      <c r="K44" s="285"/>
      <c r="L44" s="222"/>
      <c r="M44" s="222"/>
      <c r="N44" s="239" t="s">
        <v>161</v>
      </c>
      <c r="O44" s="240" t="s">
        <v>146</v>
      </c>
      <c r="P44" s="240" t="s">
        <v>129</v>
      </c>
      <c r="Q44" s="240">
        <v>11119515</v>
      </c>
      <c r="R44" s="240" t="s">
        <v>130</v>
      </c>
      <c r="S44" s="240">
        <v>100405</v>
      </c>
      <c r="T44" s="241">
        <v>42615</v>
      </c>
      <c r="U44" s="240">
        <v>2000</v>
      </c>
      <c r="V44" s="253">
        <v>2</v>
      </c>
      <c r="W44" s="253">
        <v>3</v>
      </c>
      <c r="X44" s="240">
        <v>7950</v>
      </c>
      <c r="Y44" s="240">
        <v>140</v>
      </c>
      <c r="Z44" s="283">
        <f t="shared" si="1"/>
        <v>0.88965063908070108</v>
      </c>
      <c r="AA44" s="243" t="str">
        <f>AA43</f>
        <v>M-002</v>
      </c>
      <c r="AR44" s="216"/>
      <c r="AS44" s="216"/>
      <c r="AT44" s="216"/>
      <c r="AU44" s="216"/>
      <c r="AV44" s="216"/>
      <c r="AW44" s="216"/>
      <c r="AX44" s="216"/>
      <c r="AY44" s="216"/>
      <c r="AZ44" s="216"/>
    </row>
    <row r="45" spans="1:52" ht="30" customHeight="1" thickBot="1" x14ac:dyDescent="0.3">
      <c r="A45" s="216"/>
      <c r="B45" s="244" t="s">
        <v>292</v>
      </c>
      <c r="C45" s="229"/>
      <c r="D45" s="230"/>
      <c r="E45" s="231"/>
      <c r="F45" s="231"/>
      <c r="G45" s="365"/>
      <c r="H45" s="366"/>
      <c r="I45" s="366"/>
      <c r="J45" s="233"/>
      <c r="K45" s="285"/>
      <c r="L45" s="222"/>
      <c r="M45" s="222"/>
      <c r="N45" s="288" t="s">
        <v>162</v>
      </c>
      <c r="O45" s="289" t="s">
        <v>146</v>
      </c>
      <c r="P45" s="289" t="s">
        <v>129</v>
      </c>
      <c r="Q45" s="289">
        <v>11119515</v>
      </c>
      <c r="R45" s="289">
        <v>5</v>
      </c>
      <c r="S45" s="289">
        <v>100405</v>
      </c>
      <c r="T45" s="290">
        <v>42615</v>
      </c>
      <c r="U45" s="289">
        <v>5000</v>
      </c>
      <c r="V45" s="289">
        <v>5.9</v>
      </c>
      <c r="W45" s="291">
        <v>8</v>
      </c>
      <c r="X45" s="289">
        <v>7950</v>
      </c>
      <c r="Y45" s="289">
        <v>140</v>
      </c>
      <c r="Z45" s="292">
        <f t="shared" si="1"/>
        <v>0.88965063908070108</v>
      </c>
      <c r="AA45" s="293" t="s">
        <v>196</v>
      </c>
      <c r="AR45" s="216"/>
      <c r="AS45" s="216"/>
      <c r="AT45" s="216"/>
      <c r="AU45" s="216"/>
      <c r="AV45" s="216"/>
      <c r="AW45" s="216"/>
      <c r="AX45" s="216"/>
      <c r="AY45" s="216"/>
      <c r="AZ45" s="216"/>
    </row>
    <row r="46" spans="1:52" ht="30" customHeight="1" x14ac:dyDescent="0.25">
      <c r="A46" s="216"/>
      <c r="B46" s="244" t="s">
        <v>293</v>
      </c>
      <c r="C46" s="229"/>
      <c r="D46" s="230"/>
      <c r="E46" s="231"/>
      <c r="F46" s="231"/>
      <c r="G46" s="365"/>
      <c r="H46" s="366"/>
      <c r="I46" s="366"/>
      <c r="J46" s="233"/>
      <c r="K46" s="285"/>
      <c r="L46" s="222"/>
      <c r="M46" s="222"/>
      <c r="N46" s="294" t="s">
        <v>263</v>
      </c>
      <c r="O46" s="295" t="s">
        <v>146</v>
      </c>
      <c r="P46" s="295" t="s">
        <v>133</v>
      </c>
      <c r="Q46" s="295" t="s">
        <v>142</v>
      </c>
      <c r="R46" s="295" t="s">
        <v>141</v>
      </c>
      <c r="S46" s="295" t="s">
        <v>143</v>
      </c>
      <c r="T46" s="296">
        <v>42683</v>
      </c>
      <c r="U46" s="295">
        <v>1</v>
      </c>
      <c r="V46" s="295">
        <v>0.04</v>
      </c>
      <c r="W46" s="295">
        <v>3.3000000000000002E-2</v>
      </c>
      <c r="X46" s="295">
        <v>7950</v>
      </c>
      <c r="Y46" s="295">
        <v>140</v>
      </c>
      <c r="Z46" s="295">
        <v>0.88229999999999997</v>
      </c>
      <c r="AA46" s="297" t="s">
        <v>199</v>
      </c>
      <c r="AR46" s="216"/>
      <c r="AS46" s="216"/>
      <c r="AT46" s="216"/>
      <c r="AU46" s="216"/>
      <c r="AV46" s="216"/>
      <c r="AW46" s="216"/>
      <c r="AX46" s="216"/>
      <c r="AY46" s="216"/>
      <c r="AZ46" s="216"/>
    </row>
    <row r="47" spans="1:52" ht="30" customHeight="1" x14ac:dyDescent="0.25">
      <c r="A47" s="216"/>
      <c r="B47" s="245" t="s">
        <v>294</v>
      </c>
      <c r="C47" s="224"/>
      <c r="D47" s="225"/>
      <c r="E47" s="224"/>
      <c r="F47" s="226"/>
      <c r="G47" s="364"/>
      <c r="H47" s="366"/>
      <c r="I47" s="366"/>
      <c r="J47" s="228"/>
      <c r="K47" s="285"/>
      <c r="L47" s="222"/>
      <c r="M47" s="222"/>
      <c r="N47" s="239" t="s">
        <v>264</v>
      </c>
      <c r="O47" s="240" t="s">
        <v>146</v>
      </c>
      <c r="P47" s="240" t="s">
        <v>133</v>
      </c>
      <c r="Q47" s="240" t="s">
        <v>142</v>
      </c>
      <c r="R47" s="240" t="s">
        <v>141</v>
      </c>
      <c r="S47" s="240" t="s">
        <v>143</v>
      </c>
      <c r="T47" s="296">
        <v>42683</v>
      </c>
      <c r="U47" s="240">
        <v>2</v>
      </c>
      <c r="V47" s="240">
        <v>0.04</v>
      </c>
      <c r="W47" s="240">
        <v>0.04</v>
      </c>
      <c r="X47" s="240">
        <v>7950</v>
      </c>
      <c r="Y47" s="240">
        <v>140</v>
      </c>
      <c r="Z47" s="298">
        <v>0.88200000000000001</v>
      </c>
      <c r="AA47" s="297" t="s">
        <v>199</v>
      </c>
      <c r="AR47" s="216"/>
      <c r="AS47" s="216"/>
      <c r="AT47" s="216"/>
      <c r="AU47" s="216"/>
      <c r="AV47" s="216"/>
      <c r="AW47" s="216"/>
      <c r="AX47" s="216"/>
      <c r="AY47" s="216"/>
      <c r="AZ47" s="216"/>
    </row>
    <row r="48" spans="1:52" ht="30" customHeight="1" x14ac:dyDescent="0.25">
      <c r="A48" s="216"/>
      <c r="B48" s="244" t="s">
        <v>295</v>
      </c>
      <c r="C48" s="229"/>
      <c r="D48" s="230"/>
      <c r="E48" s="231"/>
      <c r="F48" s="231"/>
      <c r="G48" s="365"/>
      <c r="H48" s="366"/>
      <c r="I48" s="366"/>
      <c r="J48" s="233"/>
      <c r="K48" s="285"/>
      <c r="L48" s="222"/>
      <c r="M48" s="222"/>
      <c r="N48" s="239" t="s">
        <v>265</v>
      </c>
      <c r="O48" s="240" t="s">
        <v>146</v>
      </c>
      <c r="P48" s="240" t="s">
        <v>133</v>
      </c>
      <c r="Q48" s="240" t="s">
        <v>142</v>
      </c>
      <c r="R48" s="240" t="s">
        <v>144</v>
      </c>
      <c r="S48" s="240" t="s">
        <v>143</v>
      </c>
      <c r="T48" s="296">
        <v>42683</v>
      </c>
      <c r="U48" s="240">
        <v>2</v>
      </c>
      <c r="V48" s="240">
        <v>5.3999999999999999E-2</v>
      </c>
      <c r="W48" s="240">
        <v>0.04</v>
      </c>
      <c r="X48" s="240">
        <v>7950</v>
      </c>
      <c r="Y48" s="240">
        <v>140</v>
      </c>
      <c r="Z48" s="240">
        <v>0.88190000000000002</v>
      </c>
      <c r="AA48" s="297" t="s">
        <v>199</v>
      </c>
      <c r="AR48" s="216"/>
      <c r="AS48" s="216"/>
      <c r="AT48" s="216"/>
      <c r="AU48" s="216"/>
      <c r="AV48" s="216"/>
      <c r="AW48" s="216"/>
      <c r="AX48" s="216"/>
      <c r="AY48" s="216"/>
      <c r="AZ48" s="216"/>
    </row>
    <row r="49" spans="1:52" ht="30" customHeight="1" x14ac:dyDescent="0.25">
      <c r="A49" s="216"/>
      <c r="B49" s="247" t="s">
        <v>207</v>
      </c>
      <c r="C49" s="229"/>
      <c r="D49" s="230"/>
      <c r="E49" s="231"/>
      <c r="F49" s="231"/>
      <c r="G49" s="365"/>
      <c r="H49" s="366"/>
      <c r="I49" s="366"/>
      <c r="J49" s="233"/>
      <c r="K49" s="285"/>
      <c r="L49" s="222"/>
      <c r="M49" s="222"/>
      <c r="N49" s="239" t="s">
        <v>233</v>
      </c>
      <c r="O49" s="240" t="s">
        <v>146</v>
      </c>
      <c r="P49" s="240" t="s">
        <v>133</v>
      </c>
      <c r="Q49" s="240" t="s">
        <v>142</v>
      </c>
      <c r="R49" s="240" t="s">
        <v>141</v>
      </c>
      <c r="S49" s="240" t="s">
        <v>143</v>
      </c>
      <c r="T49" s="296">
        <v>42683</v>
      </c>
      <c r="U49" s="240">
        <v>5</v>
      </c>
      <c r="V49" s="240">
        <v>8.7999999999999995E-2</v>
      </c>
      <c r="W49" s="240">
        <v>5.2999999999999999E-2</v>
      </c>
      <c r="X49" s="240">
        <v>7840</v>
      </c>
      <c r="Y49" s="240">
        <v>140</v>
      </c>
      <c r="Z49" s="298">
        <v>0.88200000000000001</v>
      </c>
      <c r="AA49" s="297" t="s">
        <v>199</v>
      </c>
      <c r="AR49" s="216"/>
      <c r="AS49" s="216"/>
      <c r="AT49" s="216"/>
      <c r="AU49" s="216"/>
      <c r="AV49" s="216"/>
      <c r="AW49" s="216"/>
      <c r="AX49" s="216"/>
      <c r="AY49" s="216"/>
      <c r="AZ49" s="216"/>
    </row>
    <row r="50" spans="1:52" ht="30" customHeight="1" x14ac:dyDescent="0.25">
      <c r="A50" s="216"/>
      <c r="B50" s="248" t="s">
        <v>208</v>
      </c>
      <c r="C50" s="229"/>
      <c r="D50" s="230"/>
      <c r="E50" s="231"/>
      <c r="F50" s="231"/>
      <c r="G50" s="365"/>
      <c r="H50" s="366"/>
      <c r="I50" s="366"/>
      <c r="J50" s="233"/>
      <c r="K50" s="285"/>
      <c r="L50" s="222"/>
      <c r="M50" s="222"/>
      <c r="N50" s="239" t="s">
        <v>234</v>
      </c>
      <c r="O50" s="240" t="s">
        <v>146</v>
      </c>
      <c r="P50" s="240" t="s">
        <v>133</v>
      </c>
      <c r="Q50" s="240" t="s">
        <v>142</v>
      </c>
      <c r="R50" s="240" t="s">
        <v>141</v>
      </c>
      <c r="S50" s="240" t="s">
        <v>143</v>
      </c>
      <c r="T50" s="296">
        <v>42683</v>
      </c>
      <c r="U50" s="240">
        <v>10</v>
      </c>
      <c r="V50" s="240">
        <v>8.7999999999999995E-2</v>
      </c>
      <c r="W50" s="240">
        <v>6.7000000000000004E-2</v>
      </c>
      <c r="X50" s="240">
        <v>7840</v>
      </c>
      <c r="Y50" s="240">
        <v>140</v>
      </c>
      <c r="Z50" s="240">
        <v>0.8821</v>
      </c>
      <c r="AA50" s="297" t="s">
        <v>199</v>
      </c>
      <c r="AR50" s="216"/>
      <c r="AS50" s="216"/>
      <c r="AT50" s="216"/>
      <c r="AU50" s="216"/>
      <c r="AV50" s="216"/>
      <c r="AW50" s="216"/>
      <c r="AX50" s="216"/>
      <c r="AY50" s="216"/>
      <c r="AZ50" s="216"/>
    </row>
    <row r="51" spans="1:52" ht="30" customHeight="1" x14ac:dyDescent="0.25">
      <c r="A51" s="216"/>
      <c r="B51" s="249" t="s">
        <v>296</v>
      </c>
      <c r="C51" s="229"/>
      <c r="D51" s="230"/>
      <c r="E51" s="231"/>
      <c r="F51" s="231"/>
      <c r="G51" s="365"/>
      <c r="H51" s="366"/>
      <c r="I51" s="366"/>
      <c r="J51" s="233"/>
      <c r="K51" s="285"/>
      <c r="L51" s="222"/>
      <c r="M51" s="222"/>
      <c r="N51" s="239" t="s">
        <v>235</v>
      </c>
      <c r="O51" s="240" t="s">
        <v>146</v>
      </c>
      <c r="P51" s="240" t="s">
        <v>133</v>
      </c>
      <c r="Q51" s="240" t="s">
        <v>142</v>
      </c>
      <c r="R51" s="240" t="s">
        <v>141</v>
      </c>
      <c r="S51" s="240" t="s">
        <v>143</v>
      </c>
      <c r="T51" s="296">
        <v>42683</v>
      </c>
      <c r="U51" s="240">
        <v>20</v>
      </c>
      <c r="V51" s="240">
        <v>9.2999999999999999E-2</v>
      </c>
      <c r="W51" s="240">
        <v>8.3000000000000004E-2</v>
      </c>
      <c r="X51" s="240">
        <v>7840</v>
      </c>
      <c r="Y51" s="240">
        <v>140</v>
      </c>
      <c r="Z51" s="240">
        <v>0.88229999999999997</v>
      </c>
      <c r="AA51" s="297" t="s">
        <v>199</v>
      </c>
      <c r="AR51" s="216"/>
      <c r="AS51" s="216"/>
      <c r="AT51" s="216"/>
      <c r="AU51" s="216"/>
      <c r="AV51" s="216"/>
      <c r="AW51" s="216"/>
      <c r="AX51" s="216"/>
      <c r="AY51" s="216"/>
      <c r="AZ51" s="216"/>
    </row>
    <row r="52" spans="1:52" ht="30" customHeight="1" x14ac:dyDescent="0.25">
      <c r="A52" s="216"/>
      <c r="B52" s="250" t="s">
        <v>209</v>
      </c>
      <c r="C52" s="224"/>
      <c r="D52" s="225"/>
      <c r="E52" s="224"/>
      <c r="F52" s="226"/>
      <c r="G52" s="364"/>
      <c r="H52" s="366"/>
      <c r="I52" s="366"/>
      <c r="J52" s="228"/>
      <c r="K52" s="285"/>
      <c r="L52" s="222"/>
      <c r="M52" s="222"/>
      <c r="N52" s="239" t="s">
        <v>236</v>
      </c>
      <c r="O52" s="240" t="s">
        <v>146</v>
      </c>
      <c r="P52" s="240" t="s">
        <v>133</v>
      </c>
      <c r="Q52" s="240" t="s">
        <v>142</v>
      </c>
      <c r="R52" s="240" t="s">
        <v>144</v>
      </c>
      <c r="S52" s="240" t="s">
        <v>143</v>
      </c>
      <c r="T52" s="296">
        <v>42683</v>
      </c>
      <c r="U52" s="240">
        <v>20</v>
      </c>
      <c r="V52" s="240">
        <v>9.0999999999999998E-2</v>
      </c>
      <c r="W52" s="240">
        <v>8.3000000000000004E-2</v>
      </c>
      <c r="X52" s="240">
        <v>7840</v>
      </c>
      <c r="Y52" s="240">
        <v>140</v>
      </c>
      <c r="Z52" s="240">
        <v>0.88239999999999996</v>
      </c>
      <c r="AA52" s="297" t="s">
        <v>199</v>
      </c>
      <c r="AR52" s="216"/>
      <c r="AS52" s="216"/>
      <c r="AT52" s="216"/>
      <c r="AU52" s="216"/>
      <c r="AV52" s="216"/>
      <c r="AW52" s="216"/>
      <c r="AX52" s="216"/>
      <c r="AY52" s="216"/>
      <c r="AZ52" s="216"/>
    </row>
    <row r="53" spans="1:52" ht="30" customHeight="1" x14ac:dyDescent="0.25">
      <c r="A53" s="216"/>
      <c r="B53" s="251" t="s">
        <v>210</v>
      </c>
      <c r="C53" s="229"/>
      <c r="D53" s="230"/>
      <c r="E53" s="231"/>
      <c r="F53" s="231"/>
      <c r="G53" s="365"/>
      <c r="H53" s="366"/>
      <c r="I53" s="366"/>
      <c r="J53" s="233"/>
      <c r="K53" s="285"/>
      <c r="L53" s="222"/>
      <c r="M53" s="222"/>
      <c r="N53" s="239" t="s">
        <v>237</v>
      </c>
      <c r="O53" s="240" t="s">
        <v>146</v>
      </c>
      <c r="P53" s="240" t="s">
        <v>133</v>
      </c>
      <c r="Q53" s="240" t="s">
        <v>142</v>
      </c>
      <c r="R53" s="240" t="s">
        <v>141</v>
      </c>
      <c r="S53" s="240" t="s">
        <v>143</v>
      </c>
      <c r="T53" s="296">
        <v>42683</v>
      </c>
      <c r="U53" s="240">
        <v>50</v>
      </c>
      <c r="V53" s="240">
        <v>0.08</v>
      </c>
      <c r="W53" s="284">
        <v>0.1</v>
      </c>
      <c r="X53" s="240">
        <v>7840</v>
      </c>
      <c r="Y53" s="240">
        <v>140</v>
      </c>
      <c r="Z53" s="240">
        <v>0.88239999999999996</v>
      </c>
      <c r="AA53" s="297" t="s">
        <v>199</v>
      </c>
      <c r="AR53" s="216"/>
      <c r="AS53" s="216"/>
      <c r="AT53" s="216"/>
      <c r="AU53" s="216"/>
      <c r="AV53" s="216"/>
      <c r="AW53" s="216"/>
      <c r="AX53" s="216"/>
      <c r="AY53" s="216"/>
      <c r="AZ53" s="216"/>
    </row>
    <row r="54" spans="1:52" ht="30" customHeight="1" x14ac:dyDescent="0.25">
      <c r="A54" s="216"/>
      <c r="B54" s="252" t="s">
        <v>327</v>
      </c>
      <c r="C54" s="229"/>
      <c r="D54" s="230"/>
      <c r="E54" s="231"/>
      <c r="F54" s="231"/>
      <c r="G54" s="365"/>
      <c r="H54" s="366"/>
      <c r="I54" s="366"/>
      <c r="J54" s="233"/>
      <c r="K54" s="285"/>
      <c r="L54" s="222"/>
      <c r="M54" s="222"/>
      <c r="N54" s="239" t="s">
        <v>238</v>
      </c>
      <c r="O54" s="240" t="s">
        <v>146</v>
      </c>
      <c r="P54" s="240" t="s">
        <v>133</v>
      </c>
      <c r="Q54" s="240" t="s">
        <v>142</v>
      </c>
      <c r="R54" s="240" t="s">
        <v>141</v>
      </c>
      <c r="S54" s="240" t="s">
        <v>143</v>
      </c>
      <c r="T54" s="296">
        <v>42683</v>
      </c>
      <c r="U54" s="240">
        <v>100</v>
      </c>
      <c r="V54" s="240">
        <v>0.08</v>
      </c>
      <c r="W54" s="240">
        <v>0.17</v>
      </c>
      <c r="X54" s="240">
        <v>7840</v>
      </c>
      <c r="Y54" s="240">
        <v>140</v>
      </c>
      <c r="Z54" s="240">
        <v>0.88539999999999996</v>
      </c>
      <c r="AA54" s="297" t="s">
        <v>199</v>
      </c>
      <c r="AR54" s="216"/>
      <c r="AS54" s="216"/>
      <c r="AT54" s="216"/>
      <c r="AU54" s="216"/>
      <c r="AV54" s="216"/>
      <c r="AW54" s="216"/>
      <c r="AX54" s="216"/>
      <c r="AY54" s="216"/>
      <c r="AZ54" s="216"/>
    </row>
    <row r="55" spans="1:52" ht="30" customHeight="1" x14ac:dyDescent="0.25">
      <c r="A55" s="216"/>
      <c r="B55" s="254" t="s">
        <v>326</v>
      </c>
      <c r="C55" s="229"/>
      <c r="D55" s="230"/>
      <c r="E55" s="231"/>
      <c r="F55" s="231"/>
      <c r="G55" s="365"/>
      <c r="H55" s="366"/>
      <c r="I55" s="366"/>
      <c r="J55" s="233"/>
      <c r="K55" s="285"/>
      <c r="L55" s="222"/>
      <c r="M55" s="222"/>
      <c r="N55" s="239" t="s">
        <v>239</v>
      </c>
      <c r="O55" s="240" t="s">
        <v>146</v>
      </c>
      <c r="P55" s="240" t="s">
        <v>133</v>
      </c>
      <c r="Q55" s="240" t="s">
        <v>142</v>
      </c>
      <c r="R55" s="240" t="s">
        <v>141</v>
      </c>
      <c r="S55" s="240" t="s">
        <v>143</v>
      </c>
      <c r="T55" s="296">
        <v>42683</v>
      </c>
      <c r="U55" s="240">
        <v>200</v>
      </c>
      <c r="V55" s="240">
        <v>0.28999999999999998</v>
      </c>
      <c r="W55" s="240">
        <v>0.33</v>
      </c>
      <c r="X55" s="240">
        <v>7840</v>
      </c>
      <c r="Y55" s="240">
        <v>140</v>
      </c>
      <c r="Z55" s="240">
        <v>0.88519999999999999</v>
      </c>
      <c r="AA55" s="297" t="s">
        <v>199</v>
      </c>
      <c r="AR55" s="216"/>
      <c r="AS55" s="216"/>
      <c r="AT55" s="216"/>
      <c r="AU55" s="216"/>
      <c r="AV55" s="216"/>
      <c r="AW55" s="216"/>
      <c r="AX55" s="216"/>
      <c r="AY55" s="216"/>
      <c r="AZ55" s="216"/>
    </row>
    <row r="56" spans="1:52" ht="30" customHeight="1" x14ac:dyDescent="0.25">
      <c r="A56" s="222"/>
      <c r="B56" s="254" t="s">
        <v>325</v>
      </c>
      <c r="C56" s="229"/>
      <c r="D56" s="230"/>
      <c r="E56" s="231"/>
      <c r="F56" s="231"/>
      <c r="G56" s="365"/>
      <c r="H56" s="366"/>
      <c r="I56" s="366"/>
      <c r="J56" s="233"/>
      <c r="K56" s="299"/>
      <c r="L56" s="222"/>
      <c r="M56" s="222"/>
      <c r="N56" s="239" t="s">
        <v>240</v>
      </c>
      <c r="O56" s="240" t="s">
        <v>146</v>
      </c>
      <c r="P56" s="240" t="s">
        <v>133</v>
      </c>
      <c r="Q56" s="240" t="s">
        <v>142</v>
      </c>
      <c r="R56" s="240" t="s">
        <v>144</v>
      </c>
      <c r="S56" s="240" t="s">
        <v>143</v>
      </c>
      <c r="T56" s="296">
        <v>42683</v>
      </c>
      <c r="U56" s="240">
        <v>200</v>
      </c>
      <c r="V56" s="240">
        <v>0.33</v>
      </c>
      <c r="W56" s="240">
        <v>0.33</v>
      </c>
      <c r="X56" s="240">
        <v>7840</v>
      </c>
      <c r="Y56" s="240">
        <v>140</v>
      </c>
      <c r="Z56" s="298">
        <v>0.88500000000000001</v>
      </c>
      <c r="AA56" s="297" t="s">
        <v>199</v>
      </c>
      <c r="AR56" s="216"/>
      <c r="AS56" s="216"/>
      <c r="AT56" s="216"/>
      <c r="AU56" s="216"/>
      <c r="AV56" s="216"/>
      <c r="AW56" s="216"/>
      <c r="AX56" s="216"/>
      <c r="AY56" s="216"/>
      <c r="AZ56" s="216"/>
    </row>
    <row r="57" spans="1:52" ht="30" customHeight="1" x14ac:dyDescent="0.25">
      <c r="A57" s="222"/>
      <c r="B57" s="255"/>
      <c r="C57" s="231"/>
      <c r="D57" s="229"/>
      <c r="E57" s="229"/>
      <c r="F57" s="229"/>
      <c r="G57" s="286"/>
      <c r="H57" s="362"/>
      <c r="I57" s="362"/>
      <c r="J57" s="246"/>
      <c r="K57" s="300"/>
      <c r="L57" s="222"/>
      <c r="M57" s="222"/>
      <c r="N57" s="239" t="s">
        <v>241</v>
      </c>
      <c r="O57" s="240" t="s">
        <v>146</v>
      </c>
      <c r="P57" s="240" t="s">
        <v>133</v>
      </c>
      <c r="Q57" s="240" t="s">
        <v>142</v>
      </c>
      <c r="R57" s="240" t="s">
        <v>141</v>
      </c>
      <c r="S57" s="240" t="s">
        <v>143</v>
      </c>
      <c r="T57" s="296">
        <v>42683</v>
      </c>
      <c r="U57" s="240">
        <v>500</v>
      </c>
      <c r="V57" s="240">
        <v>0.94</v>
      </c>
      <c r="W57" s="240">
        <v>0.83</v>
      </c>
      <c r="X57" s="240">
        <v>7840</v>
      </c>
      <c r="Y57" s="240">
        <v>140</v>
      </c>
      <c r="Z57" s="240">
        <v>0.88539999999999996</v>
      </c>
      <c r="AA57" s="297" t="s">
        <v>199</v>
      </c>
      <c r="AR57" s="216"/>
      <c r="AS57" s="216"/>
      <c r="AT57" s="216"/>
      <c r="AU57" s="216"/>
      <c r="AV57" s="216"/>
      <c r="AW57" s="216"/>
      <c r="AX57" s="216"/>
      <c r="AY57" s="216"/>
      <c r="AZ57" s="216"/>
    </row>
    <row r="58" spans="1:52" ht="30" customHeight="1" thickBot="1" x14ac:dyDescent="0.3">
      <c r="A58" s="222"/>
      <c r="B58" s="301"/>
      <c r="C58" s="260"/>
      <c r="D58" s="260"/>
      <c r="E58" s="260"/>
      <c r="F58" s="302"/>
      <c r="G58" s="303"/>
      <c r="H58" s="363"/>
      <c r="I58" s="363"/>
      <c r="J58" s="304"/>
      <c r="K58" s="285"/>
      <c r="L58" s="222"/>
      <c r="M58" s="222"/>
      <c r="N58" s="239" t="s">
        <v>242</v>
      </c>
      <c r="O58" s="240" t="s">
        <v>146</v>
      </c>
      <c r="P58" s="240" t="s">
        <v>133</v>
      </c>
      <c r="Q58" s="240" t="s">
        <v>142</v>
      </c>
      <c r="R58" s="240" t="s">
        <v>141</v>
      </c>
      <c r="S58" s="240" t="s">
        <v>143</v>
      </c>
      <c r="T58" s="296">
        <v>42683</v>
      </c>
      <c r="U58" s="240">
        <v>1000</v>
      </c>
      <c r="V58" s="253">
        <v>0</v>
      </c>
      <c r="W58" s="240">
        <v>1.7</v>
      </c>
      <c r="X58" s="240">
        <v>7840</v>
      </c>
      <c r="Y58" s="240">
        <v>140</v>
      </c>
      <c r="Z58" s="240">
        <v>0.88449999999999995</v>
      </c>
      <c r="AA58" s="297" t="s">
        <v>199</v>
      </c>
      <c r="AR58" s="216"/>
      <c r="AS58" s="216"/>
      <c r="AT58" s="216"/>
      <c r="AU58" s="216"/>
      <c r="AV58" s="216"/>
      <c r="AW58" s="216"/>
      <c r="AX58" s="216"/>
      <c r="AY58" s="216"/>
      <c r="AZ58" s="216"/>
    </row>
    <row r="59" spans="1:52" ht="30" customHeight="1" x14ac:dyDescent="0.25">
      <c r="A59" s="222"/>
      <c r="B59" s="222"/>
      <c r="C59" s="222"/>
      <c r="D59" s="222"/>
      <c r="E59" s="222"/>
      <c r="F59" s="222"/>
      <c r="G59" s="222"/>
      <c r="H59" s="222"/>
      <c r="I59" s="222"/>
      <c r="J59" s="222"/>
      <c r="K59" s="222"/>
      <c r="L59" s="222"/>
      <c r="N59" s="239" t="s">
        <v>243</v>
      </c>
      <c r="O59" s="240" t="s">
        <v>146</v>
      </c>
      <c r="P59" s="240" t="s">
        <v>133</v>
      </c>
      <c r="Q59" s="240" t="s">
        <v>142</v>
      </c>
      <c r="R59" s="240" t="s">
        <v>141</v>
      </c>
      <c r="S59" s="240" t="s">
        <v>143</v>
      </c>
      <c r="T59" s="296">
        <v>42683</v>
      </c>
      <c r="U59" s="240">
        <v>2000</v>
      </c>
      <c r="V59" s="253">
        <v>3</v>
      </c>
      <c r="W59" s="240">
        <v>3.3</v>
      </c>
      <c r="X59" s="240">
        <v>7840</v>
      </c>
      <c r="Y59" s="240">
        <v>140</v>
      </c>
      <c r="Z59" s="240">
        <v>0.88429999999999997</v>
      </c>
      <c r="AA59" s="297" t="s">
        <v>199</v>
      </c>
      <c r="AR59" s="216"/>
      <c r="AS59" s="216"/>
      <c r="AT59" s="216"/>
      <c r="AU59" s="216"/>
      <c r="AV59" s="216"/>
      <c r="AW59" s="216"/>
      <c r="AX59" s="216"/>
      <c r="AY59" s="216"/>
      <c r="AZ59" s="216"/>
    </row>
    <row r="60" spans="1:52" ht="30" customHeight="1" x14ac:dyDescent="0.25">
      <c r="A60" s="222"/>
      <c r="B60" s="222"/>
      <c r="C60" s="222"/>
      <c r="D60" s="222"/>
      <c r="E60" s="222"/>
      <c r="F60" s="222"/>
      <c r="G60" s="222"/>
      <c r="H60" s="222"/>
      <c r="I60" s="222"/>
      <c r="J60" s="222"/>
      <c r="K60" s="222"/>
      <c r="L60" s="222"/>
      <c r="N60" s="239" t="s">
        <v>244</v>
      </c>
      <c r="O60" s="240" t="s">
        <v>146</v>
      </c>
      <c r="P60" s="240" t="s">
        <v>133</v>
      </c>
      <c r="Q60" s="240" t="s">
        <v>142</v>
      </c>
      <c r="R60" s="240" t="s">
        <v>144</v>
      </c>
      <c r="S60" s="240" t="s">
        <v>143</v>
      </c>
      <c r="T60" s="305">
        <v>42683</v>
      </c>
      <c r="U60" s="240">
        <v>2000</v>
      </c>
      <c r="V60" s="240">
        <v>3.9</v>
      </c>
      <c r="W60" s="240">
        <v>3.3</v>
      </c>
      <c r="X60" s="240">
        <v>7840</v>
      </c>
      <c r="Y60" s="240">
        <v>140</v>
      </c>
      <c r="Z60" s="240">
        <v>0.8841</v>
      </c>
      <c r="AA60" s="306" t="s">
        <v>199</v>
      </c>
      <c r="AP60" s="216"/>
      <c r="AQ60" s="218"/>
      <c r="AR60" s="216"/>
      <c r="AS60" s="216"/>
      <c r="AT60" s="216"/>
      <c r="AU60" s="216"/>
      <c r="AV60" s="216"/>
      <c r="AW60" s="216"/>
      <c r="AX60" s="216"/>
      <c r="AY60" s="216"/>
      <c r="AZ60" s="216"/>
    </row>
    <row r="61" spans="1:52" ht="30" customHeight="1" thickBot="1" x14ac:dyDescent="0.3">
      <c r="A61" s="222"/>
      <c r="B61" s="222"/>
      <c r="C61" s="222"/>
      <c r="D61" s="222"/>
      <c r="E61" s="222"/>
      <c r="F61" s="222"/>
      <c r="G61" s="222"/>
      <c r="H61" s="222"/>
      <c r="I61" s="222"/>
      <c r="J61" s="222"/>
      <c r="K61" s="222"/>
      <c r="L61" s="222"/>
      <c r="N61" s="288" t="s">
        <v>245</v>
      </c>
      <c r="O61" s="289" t="s">
        <v>146</v>
      </c>
      <c r="P61" s="289" t="s">
        <v>133</v>
      </c>
      <c r="Q61" s="289" t="s">
        <v>142</v>
      </c>
      <c r="R61" s="289" t="s">
        <v>141</v>
      </c>
      <c r="S61" s="292" t="s">
        <v>143</v>
      </c>
      <c r="T61" s="307">
        <v>42683</v>
      </c>
      <c r="U61" s="308">
        <v>5000</v>
      </c>
      <c r="V61" s="289">
        <v>7.7</v>
      </c>
      <c r="W61" s="289">
        <v>8.3000000000000007</v>
      </c>
      <c r="X61" s="289">
        <v>7840</v>
      </c>
      <c r="Y61" s="289">
        <v>140</v>
      </c>
      <c r="Z61" s="292">
        <v>0.88370000000000004</v>
      </c>
      <c r="AA61" s="293" t="s">
        <v>199</v>
      </c>
      <c r="AP61" s="216"/>
      <c r="AQ61" s="218"/>
      <c r="AR61" s="216"/>
      <c r="AS61" s="216"/>
      <c r="AT61" s="216"/>
      <c r="AU61" s="216"/>
      <c r="AV61" s="216"/>
      <c r="AW61" s="216"/>
      <c r="AX61" s="216"/>
      <c r="AY61" s="216"/>
      <c r="AZ61" s="216"/>
    </row>
    <row r="62" spans="1:52" ht="30" customHeight="1" thickBot="1" x14ac:dyDescent="0.3">
      <c r="A62" s="222"/>
      <c r="B62" s="222"/>
      <c r="C62" s="222"/>
      <c r="D62" s="222"/>
      <c r="E62" s="222"/>
      <c r="F62" s="222"/>
      <c r="G62" s="222"/>
      <c r="H62" s="222"/>
      <c r="I62" s="222"/>
      <c r="J62" s="222"/>
      <c r="K62" s="222"/>
      <c r="L62" s="222"/>
      <c r="M62" s="222"/>
      <c r="N62" s="222"/>
      <c r="O62" s="222"/>
      <c r="P62" s="222"/>
      <c r="Q62" s="222"/>
      <c r="R62" s="222"/>
      <c r="S62" s="222"/>
      <c r="T62" s="222"/>
      <c r="U62" s="222"/>
      <c r="V62" s="222"/>
      <c r="W62" s="222"/>
      <c r="X62" s="222"/>
      <c r="Y62" s="222"/>
      <c r="Z62" s="222"/>
      <c r="AA62" s="222"/>
      <c r="AB62" s="222"/>
      <c r="AC62" s="216"/>
      <c r="AD62" s="222"/>
      <c r="AE62" s="222"/>
      <c r="AF62" s="222"/>
      <c r="AG62" s="222"/>
      <c r="AH62" s="222"/>
      <c r="AI62" s="222"/>
      <c r="AJ62" s="222"/>
      <c r="AK62" s="222"/>
      <c r="AL62" s="222"/>
      <c r="AM62" s="222"/>
      <c r="AN62" s="235"/>
      <c r="AO62" s="235"/>
      <c r="AP62" s="218"/>
      <c r="AQ62" s="218"/>
      <c r="AR62" s="216"/>
      <c r="AS62" s="216"/>
      <c r="AT62" s="216"/>
      <c r="AU62" s="216"/>
      <c r="AV62" s="216"/>
      <c r="AW62" s="216"/>
      <c r="AX62" s="216"/>
      <c r="AY62" s="216"/>
      <c r="AZ62" s="216"/>
    </row>
    <row r="63" spans="1:52" ht="30" customHeight="1" x14ac:dyDescent="0.25">
      <c r="A63" s="222"/>
      <c r="B63" s="387" t="s">
        <v>313</v>
      </c>
      <c r="C63" s="388"/>
      <c r="D63" s="388"/>
      <c r="E63" s="388"/>
      <c r="F63" s="388"/>
      <c r="G63" s="388"/>
      <c r="H63" s="388"/>
      <c r="I63" s="388"/>
      <c r="J63" s="388"/>
      <c r="K63" s="389"/>
      <c r="L63" s="222"/>
      <c r="M63" s="222"/>
      <c r="R63" s="222"/>
      <c r="S63" s="222"/>
      <c r="T63" s="222"/>
      <c r="U63" s="222"/>
      <c r="V63" s="222"/>
      <c r="W63" s="222"/>
      <c r="X63" s="222"/>
      <c r="Y63" s="222"/>
      <c r="Z63" s="222"/>
      <c r="AA63" s="222"/>
      <c r="AB63" s="222"/>
      <c r="AC63" s="222"/>
      <c r="AD63" s="222"/>
      <c r="AE63" s="222"/>
      <c r="AF63" s="222"/>
      <c r="AG63" s="222"/>
      <c r="AH63" s="222"/>
      <c r="AI63" s="222"/>
      <c r="AJ63" s="222"/>
      <c r="AK63" s="222"/>
      <c r="AL63" s="222"/>
      <c r="AM63" s="222"/>
      <c r="AN63" s="222"/>
      <c r="AO63" s="222"/>
      <c r="AP63" s="222"/>
      <c r="AQ63" s="222"/>
      <c r="AR63" s="222"/>
      <c r="AS63" s="222"/>
      <c r="AT63" s="222"/>
      <c r="AU63" s="222"/>
      <c r="AV63" s="216"/>
      <c r="AW63" s="216"/>
      <c r="AX63" s="216"/>
      <c r="AY63" s="216"/>
      <c r="AZ63" s="216"/>
    </row>
    <row r="64" spans="1:52" ht="30" customHeight="1" thickBot="1" x14ac:dyDescent="0.3">
      <c r="A64" s="222"/>
      <c r="B64" s="424"/>
      <c r="C64" s="425"/>
      <c r="D64" s="425"/>
      <c r="E64" s="425"/>
      <c r="F64" s="425"/>
      <c r="G64" s="425"/>
      <c r="H64" s="425"/>
      <c r="I64" s="425"/>
      <c r="J64" s="425"/>
      <c r="K64" s="426"/>
      <c r="V64" s="222"/>
      <c r="W64" s="222"/>
      <c r="X64" s="222"/>
      <c r="Y64" s="222"/>
      <c r="Z64" s="222"/>
      <c r="AA64" s="222"/>
      <c r="AB64" s="222"/>
      <c r="AC64" s="222"/>
      <c r="AD64" s="222"/>
      <c r="AE64" s="222"/>
      <c r="AF64" s="222"/>
      <c r="AG64" s="222"/>
      <c r="AH64" s="222"/>
      <c r="AI64" s="222"/>
      <c r="AJ64" s="222"/>
      <c r="AK64" s="222"/>
      <c r="AL64" s="222"/>
      <c r="AM64" s="222"/>
      <c r="AN64" s="222"/>
      <c r="AO64" s="222"/>
      <c r="AP64" s="222"/>
      <c r="AQ64" s="222"/>
      <c r="AR64" s="222"/>
      <c r="AS64" s="222"/>
      <c r="AT64" s="222"/>
      <c r="AU64" s="222"/>
      <c r="AV64" s="216"/>
      <c r="AW64" s="216"/>
      <c r="AX64" s="216"/>
      <c r="AY64" s="216"/>
      <c r="AZ64" s="216"/>
    </row>
    <row r="65" spans="1:52" ht="30" customHeight="1" thickBot="1" x14ac:dyDescent="0.3">
      <c r="A65" s="222"/>
      <c r="B65" s="402" t="s">
        <v>323</v>
      </c>
      <c r="C65" s="403"/>
      <c r="D65" s="403"/>
      <c r="E65" s="403"/>
      <c r="F65" s="403"/>
      <c r="G65" s="403"/>
      <c r="H65" s="403"/>
      <c r="I65" s="403"/>
      <c r="J65" s="403"/>
      <c r="K65" s="404"/>
      <c r="N65" s="387" t="s">
        <v>269</v>
      </c>
      <c r="O65" s="388"/>
      <c r="P65" s="388"/>
      <c r="Q65" s="388"/>
      <c r="R65" s="389"/>
      <c r="U65" s="430" t="s">
        <v>267</v>
      </c>
      <c r="V65" s="431"/>
      <c r="W65" s="432"/>
      <c r="AB65" s="222"/>
      <c r="AC65" s="222"/>
      <c r="AD65" s="222"/>
      <c r="AE65" s="222"/>
      <c r="AF65" s="222"/>
      <c r="AG65" s="222"/>
      <c r="AH65" s="222"/>
      <c r="AI65" s="222"/>
      <c r="AJ65" s="222"/>
      <c r="AK65" s="222"/>
      <c r="AL65" s="222"/>
      <c r="AM65" s="222"/>
      <c r="AN65" s="222"/>
      <c r="AO65" s="222"/>
      <c r="AP65" s="222"/>
      <c r="AQ65" s="222"/>
      <c r="AR65" s="222"/>
      <c r="AS65" s="222"/>
      <c r="AT65" s="222"/>
      <c r="AU65" s="222"/>
      <c r="AV65" s="216"/>
      <c r="AW65" s="216"/>
      <c r="AX65" s="216"/>
      <c r="AY65" s="216"/>
      <c r="AZ65" s="216"/>
    </row>
    <row r="66" spans="1:52" ht="30" customHeight="1" thickBot="1" x14ac:dyDescent="0.3">
      <c r="A66" s="222"/>
      <c r="B66" s="222"/>
      <c r="C66" s="428" t="s">
        <v>23</v>
      </c>
      <c r="D66" s="378" t="s">
        <v>220</v>
      </c>
      <c r="E66" s="378" t="s">
        <v>221</v>
      </c>
      <c r="F66" s="378" t="s">
        <v>222</v>
      </c>
      <c r="G66" s="378" t="s">
        <v>223</v>
      </c>
      <c r="H66" s="378" t="s">
        <v>224</v>
      </c>
      <c r="I66" s="378" t="s">
        <v>225</v>
      </c>
      <c r="J66" s="378" t="s">
        <v>31</v>
      </c>
      <c r="K66" s="380" t="s">
        <v>226</v>
      </c>
      <c r="N66" s="390"/>
      <c r="O66" s="391"/>
      <c r="P66" s="391"/>
      <c r="Q66" s="391"/>
      <c r="R66" s="392"/>
      <c r="U66" s="433"/>
      <c r="V66" s="434"/>
      <c r="W66" s="435"/>
      <c r="AB66" s="222"/>
      <c r="AM66" s="222"/>
      <c r="AN66" s="222"/>
      <c r="AO66" s="222"/>
      <c r="AP66" s="222"/>
      <c r="AQ66" s="222"/>
      <c r="AR66" s="222"/>
      <c r="AS66" s="222"/>
      <c r="AT66" s="222"/>
      <c r="AU66" s="222"/>
      <c r="AV66" s="216"/>
      <c r="AW66" s="216"/>
      <c r="AX66" s="216"/>
      <c r="AY66" s="216"/>
      <c r="AZ66" s="216"/>
    </row>
    <row r="67" spans="1:52" ht="30" customHeight="1" thickBot="1" x14ac:dyDescent="0.3">
      <c r="A67" s="222"/>
      <c r="B67" s="222"/>
      <c r="C67" s="429"/>
      <c r="D67" s="379"/>
      <c r="E67" s="379"/>
      <c r="F67" s="379"/>
      <c r="G67" s="379"/>
      <c r="H67" s="379"/>
      <c r="I67" s="379"/>
      <c r="J67" s="379"/>
      <c r="K67" s="381"/>
      <c r="N67" s="383" t="s">
        <v>4</v>
      </c>
      <c r="O67" s="442" t="s">
        <v>23</v>
      </c>
      <c r="P67" s="442" t="s">
        <v>39</v>
      </c>
      <c r="Q67" s="399" t="s">
        <v>324</v>
      </c>
      <c r="R67" s="427" t="s">
        <v>246</v>
      </c>
      <c r="U67" s="436" t="s">
        <v>254</v>
      </c>
      <c r="V67" s="437"/>
      <c r="W67" s="438"/>
      <c r="AB67" s="222"/>
      <c r="AM67" s="222"/>
      <c r="AN67" s="222"/>
      <c r="AO67" s="222"/>
      <c r="AP67" s="222"/>
      <c r="AQ67" s="222"/>
      <c r="AR67" s="222"/>
      <c r="AS67" s="222"/>
      <c r="AT67" s="222"/>
      <c r="AU67" s="222"/>
      <c r="AV67" s="216"/>
      <c r="AW67" s="216"/>
      <c r="AX67" s="216"/>
      <c r="AY67" s="216"/>
      <c r="AZ67" s="216"/>
    </row>
    <row r="68" spans="1:52" ht="39.950000000000003" customHeight="1" thickBot="1" x14ac:dyDescent="0.3">
      <c r="A68" s="222"/>
      <c r="B68" s="222"/>
      <c r="C68" s="309"/>
      <c r="D68" s="310"/>
      <c r="E68" s="310"/>
      <c r="F68" s="310"/>
      <c r="G68" s="310"/>
      <c r="H68" s="310"/>
      <c r="I68" s="310"/>
      <c r="J68" s="310"/>
      <c r="K68" s="311"/>
      <c r="L68" s="235"/>
      <c r="N68" s="383"/>
      <c r="O68" s="442"/>
      <c r="P68" s="442"/>
      <c r="Q68" s="399"/>
      <c r="R68" s="427"/>
      <c r="U68" s="312">
        <v>1</v>
      </c>
      <c r="V68" s="313" t="s">
        <v>0</v>
      </c>
      <c r="W68" s="314" t="s">
        <v>232</v>
      </c>
      <c r="AB68" s="222"/>
      <c r="AM68" s="222"/>
      <c r="AN68" s="222"/>
      <c r="AO68" s="222"/>
      <c r="AP68" s="222"/>
      <c r="AQ68" s="222"/>
      <c r="AR68" s="222"/>
      <c r="AS68" s="222"/>
      <c r="AT68" s="222"/>
      <c r="AU68" s="222"/>
      <c r="AV68" s="216"/>
      <c r="AW68" s="216"/>
      <c r="AX68" s="216"/>
      <c r="AY68" s="216"/>
      <c r="AZ68" s="216"/>
    </row>
    <row r="69" spans="1:52" ht="39.950000000000003" customHeight="1" x14ac:dyDescent="0.25">
      <c r="A69" s="222"/>
      <c r="B69" s="451" t="s">
        <v>276</v>
      </c>
      <c r="C69" s="447" t="s">
        <v>227</v>
      </c>
      <c r="D69" s="315">
        <v>2307140802024</v>
      </c>
      <c r="E69" s="229">
        <v>20.100000000000001</v>
      </c>
      <c r="F69" s="229">
        <v>0.1</v>
      </c>
      <c r="G69" s="316">
        <v>0</v>
      </c>
      <c r="H69" s="229">
        <v>0.2</v>
      </c>
      <c r="I69" s="229">
        <v>1.96</v>
      </c>
      <c r="J69" s="317">
        <v>42580</v>
      </c>
      <c r="K69" s="415" t="s">
        <v>270</v>
      </c>
      <c r="L69" s="235"/>
      <c r="N69" s="236"/>
      <c r="O69" s="237"/>
      <c r="P69" s="237"/>
      <c r="Q69" s="237"/>
      <c r="R69" s="238"/>
      <c r="U69" s="318" t="s">
        <v>256</v>
      </c>
      <c r="V69" s="319" t="s">
        <v>257</v>
      </c>
      <c r="W69" s="320" t="s">
        <v>255</v>
      </c>
      <c r="AB69" s="222"/>
      <c r="AM69" s="222"/>
      <c r="AN69" s="222"/>
      <c r="AO69" s="222"/>
      <c r="AP69" s="222"/>
      <c r="AQ69" s="222"/>
      <c r="AR69" s="222"/>
      <c r="AS69" s="222"/>
      <c r="AT69" s="222"/>
      <c r="AU69" s="222"/>
      <c r="AV69" s="216"/>
      <c r="AW69" s="216"/>
      <c r="AX69" s="216"/>
      <c r="AY69" s="216"/>
      <c r="AZ69" s="216"/>
    </row>
    <row r="70" spans="1:52" ht="39.950000000000003" customHeight="1" x14ac:dyDescent="0.25">
      <c r="A70" s="222"/>
      <c r="B70" s="444"/>
      <c r="C70" s="448"/>
      <c r="D70" s="315">
        <v>2307140802024</v>
      </c>
      <c r="E70" s="229">
        <v>50.4</v>
      </c>
      <c r="F70" s="229">
        <v>0.1</v>
      </c>
      <c r="G70" s="229">
        <v>-0.4</v>
      </c>
      <c r="H70" s="229">
        <v>1.7</v>
      </c>
      <c r="I70" s="229">
        <v>1.96</v>
      </c>
      <c r="J70" s="317">
        <v>42586</v>
      </c>
      <c r="K70" s="416"/>
      <c r="L70" s="235"/>
      <c r="N70" s="321">
        <v>1</v>
      </c>
      <c r="O70" s="322" t="s">
        <v>108</v>
      </c>
      <c r="P70" s="323">
        <v>31301284</v>
      </c>
      <c r="Q70" s="323">
        <v>1E-3</v>
      </c>
      <c r="R70" s="243" t="s">
        <v>189</v>
      </c>
      <c r="U70" s="312">
        <v>1</v>
      </c>
      <c r="V70" s="324">
        <v>0.3</v>
      </c>
      <c r="W70" s="325">
        <v>1</v>
      </c>
      <c r="AB70" s="222"/>
      <c r="AM70" s="222"/>
      <c r="AN70" s="222"/>
      <c r="AO70" s="222"/>
      <c r="AP70" s="222"/>
      <c r="AQ70" s="222"/>
      <c r="AR70" s="222"/>
      <c r="AS70" s="222"/>
      <c r="AT70" s="222"/>
      <c r="AU70" s="222"/>
      <c r="AV70" s="216"/>
      <c r="AW70" s="216"/>
      <c r="AX70" s="216"/>
      <c r="AY70" s="216"/>
      <c r="AZ70" s="216"/>
    </row>
    <row r="71" spans="1:52" ht="39.950000000000003" customHeight="1" x14ac:dyDescent="0.25">
      <c r="A71" s="222"/>
      <c r="B71" s="445"/>
      <c r="C71" s="449"/>
      <c r="D71" s="315">
        <v>2307140802024</v>
      </c>
      <c r="E71" s="229">
        <v>753.1</v>
      </c>
      <c r="F71" s="229">
        <v>0.1</v>
      </c>
      <c r="G71" s="229">
        <v>-0.74099999999999999</v>
      </c>
      <c r="H71" s="229">
        <v>6.4000000000000001E-2</v>
      </c>
      <c r="I71" s="229">
        <v>2</v>
      </c>
      <c r="J71" s="317">
        <v>42625</v>
      </c>
      <c r="K71" s="417"/>
      <c r="L71" s="235"/>
      <c r="N71" s="321">
        <v>2</v>
      </c>
      <c r="O71" s="322" t="s">
        <v>135</v>
      </c>
      <c r="P71" s="323" t="s">
        <v>111</v>
      </c>
      <c r="Q71" s="323">
        <v>1.0000000000000001E-5</v>
      </c>
      <c r="R71" s="243" t="s">
        <v>190</v>
      </c>
      <c r="U71" s="312">
        <v>2</v>
      </c>
      <c r="V71" s="326">
        <v>0.4</v>
      </c>
      <c r="W71" s="320">
        <v>1.2</v>
      </c>
      <c r="AB71" s="222"/>
      <c r="AM71" s="222"/>
      <c r="AN71" s="222"/>
      <c r="AO71" s="222"/>
      <c r="AP71" s="222"/>
      <c r="AQ71" s="222"/>
      <c r="AR71" s="222"/>
      <c r="AS71" s="222"/>
      <c r="AT71" s="222"/>
      <c r="AU71" s="222"/>
      <c r="AV71" s="216"/>
      <c r="AW71" s="216"/>
      <c r="AX71" s="216"/>
      <c r="AY71" s="216"/>
      <c r="AZ71" s="216"/>
    </row>
    <row r="72" spans="1:52" ht="39.950000000000003" customHeight="1" x14ac:dyDescent="0.25">
      <c r="A72" s="222"/>
      <c r="B72" s="327"/>
      <c r="C72" s="328"/>
      <c r="D72" s="329"/>
      <c r="E72" s="229"/>
      <c r="F72" s="229"/>
      <c r="G72" s="229"/>
      <c r="H72" s="229"/>
      <c r="I72" s="229"/>
      <c r="J72" s="317"/>
      <c r="K72" s="246"/>
      <c r="L72" s="235"/>
      <c r="N72" s="321">
        <v>3</v>
      </c>
      <c r="O72" s="322" t="s">
        <v>108</v>
      </c>
      <c r="P72" s="323">
        <v>31301283</v>
      </c>
      <c r="Q72" s="330">
        <v>1E-3</v>
      </c>
      <c r="R72" s="243" t="s">
        <v>191</v>
      </c>
      <c r="U72" s="312">
        <v>2</v>
      </c>
      <c r="V72" s="326">
        <v>0.4</v>
      </c>
      <c r="W72" s="320">
        <v>1.2</v>
      </c>
      <c r="AB72" s="222"/>
      <c r="AM72" s="222"/>
      <c r="AN72" s="222"/>
      <c r="AO72" s="222"/>
      <c r="AP72" s="222"/>
      <c r="AQ72" s="222"/>
      <c r="AR72" s="222"/>
      <c r="AS72" s="222"/>
      <c r="AT72" s="222"/>
      <c r="AU72" s="222"/>
      <c r="AV72" s="216"/>
      <c r="AW72" s="216"/>
      <c r="AX72" s="216"/>
      <c r="AY72" s="216"/>
      <c r="AZ72" s="216"/>
    </row>
    <row r="73" spans="1:52" ht="39.950000000000003" customHeight="1" x14ac:dyDescent="0.25">
      <c r="A73" s="222"/>
      <c r="B73" s="443" t="s">
        <v>277</v>
      </c>
      <c r="C73" s="447" t="s">
        <v>227</v>
      </c>
      <c r="D73" s="315">
        <v>2607140802024</v>
      </c>
      <c r="E73" s="229">
        <v>20.100000000000001</v>
      </c>
      <c r="F73" s="229">
        <v>0.1</v>
      </c>
      <c r="G73" s="316">
        <v>0</v>
      </c>
      <c r="H73" s="229">
        <v>0.2</v>
      </c>
      <c r="I73" s="229">
        <v>1.96</v>
      </c>
      <c r="J73" s="317">
        <v>42580</v>
      </c>
      <c r="K73" s="384" t="s">
        <v>248</v>
      </c>
      <c r="N73" s="321">
        <v>4</v>
      </c>
      <c r="O73" s="322" t="s">
        <v>108</v>
      </c>
      <c r="P73" s="323">
        <v>34508523</v>
      </c>
      <c r="Q73" s="323">
        <v>0.01</v>
      </c>
      <c r="R73" s="243" t="s">
        <v>247</v>
      </c>
      <c r="U73" s="312">
        <v>5</v>
      </c>
      <c r="V73" s="326">
        <v>0.5</v>
      </c>
      <c r="W73" s="320">
        <v>1.6</v>
      </c>
      <c r="AB73" s="222"/>
      <c r="AM73" s="222"/>
      <c r="AN73" s="222"/>
      <c r="AO73" s="222"/>
      <c r="AP73" s="222"/>
      <c r="AQ73" s="222"/>
      <c r="AR73" s="222"/>
      <c r="AS73" s="222"/>
      <c r="AT73" s="222"/>
      <c r="AU73" s="222"/>
      <c r="AV73" s="216"/>
      <c r="AW73" s="216"/>
      <c r="AX73" s="216"/>
      <c r="AY73" s="216"/>
      <c r="AZ73" s="216"/>
    </row>
    <row r="74" spans="1:52" ht="39.950000000000003" customHeight="1" x14ac:dyDescent="0.25">
      <c r="A74" s="222"/>
      <c r="B74" s="444"/>
      <c r="C74" s="448"/>
      <c r="D74" s="315">
        <v>2607140802024</v>
      </c>
      <c r="E74" s="229">
        <v>50.6</v>
      </c>
      <c r="F74" s="229">
        <v>0.1</v>
      </c>
      <c r="G74" s="229">
        <v>-0.6</v>
      </c>
      <c r="H74" s="229">
        <v>1.7</v>
      </c>
      <c r="I74" s="229">
        <v>1.96</v>
      </c>
      <c r="J74" s="317">
        <v>42586</v>
      </c>
      <c r="K74" s="384"/>
      <c r="N74" s="321">
        <v>5</v>
      </c>
      <c r="O74" s="322" t="s">
        <v>108</v>
      </c>
      <c r="P74" s="323">
        <v>29605076</v>
      </c>
      <c r="Q74" s="331">
        <v>0.1</v>
      </c>
      <c r="R74" s="243" t="s">
        <v>192</v>
      </c>
      <c r="U74" s="312">
        <v>10</v>
      </c>
      <c r="V74" s="326">
        <v>0.6</v>
      </c>
      <c r="W74" s="320">
        <v>2</v>
      </c>
      <c r="AB74" s="222"/>
      <c r="AM74" s="222"/>
      <c r="AN74" s="222"/>
      <c r="AO74" s="222"/>
      <c r="AP74" s="222"/>
      <c r="AQ74" s="222"/>
      <c r="AR74" s="222"/>
      <c r="AS74" s="222"/>
      <c r="AT74" s="222"/>
      <c r="AU74" s="222"/>
      <c r="AV74" s="216"/>
      <c r="AW74" s="216"/>
      <c r="AX74" s="216"/>
      <c r="AY74" s="216"/>
      <c r="AZ74" s="216"/>
    </row>
    <row r="75" spans="1:52" ht="30" customHeight="1" thickBot="1" x14ac:dyDescent="0.3">
      <c r="A75" s="222"/>
      <c r="B75" s="445"/>
      <c r="C75" s="449"/>
      <c r="D75" s="315">
        <v>2607140802024</v>
      </c>
      <c r="E75" s="229">
        <v>753.2</v>
      </c>
      <c r="F75" s="229">
        <v>0.1</v>
      </c>
      <c r="G75" s="229">
        <v>-0.64100000000000001</v>
      </c>
      <c r="H75" s="229">
        <v>6.4000000000000001E-2</v>
      </c>
      <c r="I75" s="229">
        <v>2</v>
      </c>
      <c r="J75" s="317">
        <v>42625</v>
      </c>
      <c r="K75" s="384"/>
      <c r="L75" s="222"/>
      <c r="N75" s="332">
        <v>6</v>
      </c>
      <c r="O75" s="333" t="s">
        <v>108</v>
      </c>
      <c r="P75" s="334">
        <v>29605077</v>
      </c>
      <c r="Q75" s="334">
        <v>0.1</v>
      </c>
      <c r="R75" s="293" t="s">
        <v>193</v>
      </c>
      <c r="U75" s="312">
        <v>20</v>
      </c>
      <c r="V75" s="324">
        <v>0.8</v>
      </c>
      <c r="W75" s="320">
        <v>2.5</v>
      </c>
      <c r="AB75" s="222"/>
      <c r="AM75" s="222"/>
      <c r="AN75" s="222"/>
      <c r="AO75" s="222"/>
      <c r="AP75" s="222"/>
      <c r="AQ75" s="222"/>
      <c r="AR75" s="222"/>
      <c r="AS75" s="222"/>
      <c r="AT75" s="222"/>
      <c r="AU75" s="222"/>
      <c r="AV75" s="216"/>
      <c r="AW75" s="216"/>
      <c r="AX75" s="216"/>
      <c r="AY75" s="216"/>
      <c r="AZ75" s="216"/>
    </row>
    <row r="76" spans="1:52" ht="30" customHeight="1" x14ac:dyDescent="0.25">
      <c r="A76" s="222"/>
      <c r="B76" s="327"/>
      <c r="C76" s="240"/>
      <c r="D76" s="329"/>
      <c r="E76" s="229"/>
      <c r="F76" s="229"/>
      <c r="G76" s="229"/>
      <c r="H76" s="229"/>
      <c r="I76" s="229"/>
      <c r="J76" s="317"/>
      <c r="K76" s="246"/>
      <c r="M76" s="222"/>
      <c r="N76" s="222"/>
      <c r="O76" s="222"/>
      <c r="U76" s="312">
        <v>20</v>
      </c>
      <c r="V76" s="335">
        <v>0.8</v>
      </c>
      <c r="W76" s="336">
        <v>2.5</v>
      </c>
      <c r="AB76" s="222"/>
      <c r="AM76" s="222"/>
      <c r="AN76" s="222"/>
      <c r="AY76" s="216"/>
      <c r="AZ76" s="216"/>
    </row>
    <row r="77" spans="1:52" ht="30" customHeight="1" x14ac:dyDescent="0.25">
      <c r="A77" s="222"/>
      <c r="B77" s="443" t="s">
        <v>278</v>
      </c>
      <c r="C77" s="447" t="s">
        <v>227</v>
      </c>
      <c r="D77" s="315">
        <v>2207140802024</v>
      </c>
      <c r="E77" s="316">
        <v>20</v>
      </c>
      <c r="F77" s="229">
        <v>0.1</v>
      </c>
      <c r="G77" s="229">
        <v>0.1</v>
      </c>
      <c r="H77" s="229">
        <v>0.2</v>
      </c>
      <c r="I77" s="229">
        <v>1.96</v>
      </c>
      <c r="J77" s="317">
        <v>42586</v>
      </c>
      <c r="K77" s="384" t="s">
        <v>271</v>
      </c>
      <c r="L77" s="222"/>
      <c r="Q77" s="222"/>
      <c r="R77" s="222"/>
      <c r="U77" s="312">
        <v>50</v>
      </c>
      <c r="V77" s="335">
        <v>1</v>
      </c>
      <c r="W77" s="337">
        <v>3</v>
      </c>
      <c r="AB77" s="222"/>
      <c r="AM77" s="222"/>
      <c r="AN77" s="222"/>
      <c r="AY77" s="216"/>
      <c r="AZ77" s="216"/>
    </row>
    <row r="78" spans="1:52" ht="30" customHeight="1" thickBot="1" x14ac:dyDescent="0.3">
      <c r="A78" s="222"/>
      <c r="B78" s="444"/>
      <c r="C78" s="448"/>
      <c r="D78" s="315">
        <v>2207140802024</v>
      </c>
      <c r="E78" s="229">
        <v>50.5</v>
      </c>
      <c r="F78" s="229">
        <v>0.1</v>
      </c>
      <c r="G78" s="229">
        <v>-0.5</v>
      </c>
      <c r="H78" s="229">
        <v>1.7</v>
      </c>
      <c r="I78" s="229">
        <v>1.96</v>
      </c>
      <c r="J78" s="317">
        <v>42586</v>
      </c>
      <c r="K78" s="384"/>
      <c r="U78" s="312">
        <v>100</v>
      </c>
      <c r="V78" s="338">
        <v>1.6</v>
      </c>
      <c r="W78" s="337">
        <v>5</v>
      </c>
      <c r="AB78" s="222"/>
      <c r="AM78" s="222"/>
      <c r="AN78" s="222"/>
      <c r="AY78" s="216"/>
      <c r="AZ78" s="216"/>
    </row>
    <row r="79" spans="1:52" ht="30" customHeight="1" x14ac:dyDescent="0.25">
      <c r="A79" s="222"/>
      <c r="B79" s="445"/>
      <c r="C79" s="449"/>
      <c r="D79" s="315">
        <v>2207140802024</v>
      </c>
      <c r="E79" s="229">
        <v>753.2</v>
      </c>
      <c r="F79" s="229">
        <v>0.1</v>
      </c>
      <c r="G79" s="229">
        <v>-0.64100000000000001</v>
      </c>
      <c r="H79" s="229">
        <v>6.4000000000000001E-2</v>
      </c>
      <c r="I79" s="229">
        <v>2</v>
      </c>
      <c r="J79" s="317">
        <v>42625</v>
      </c>
      <c r="K79" s="384"/>
      <c r="N79" s="430" t="s">
        <v>213</v>
      </c>
      <c r="O79" s="431"/>
      <c r="P79" s="431"/>
      <c r="Q79" s="431"/>
      <c r="R79" s="432"/>
      <c r="U79" s="312">
        <v>200</v>
      </c>
      <c r="V79" s="338">
        <v>1.6</v>
      </c>
      <c r="W79" s="336">
        <v>10</v>
      </c>
      <c r="AB79" s="222"/>
      <c r="AM79" s="222"/>
      <c r="AN79" s="222"/>
      <c r="AY79" s="216"/>
      <c r="AZ79" s="216"/>
    </row>
    <row r="80" spans="1:52" ht="46.5" customHeight="1" x14ac:dyDescent="0.25">
      <c r="A80" s="222"/>
      <c r="B80" s="327"/>
      <c r="C80" s="240"/>
      <c r="D80" s="329"/>
      <c r="E80" s="229"/>
      <c r="F80" s="229"/>
      <c r="G80" s="229"/>
      <c r="H80" s="229"/>
      <c r="I80" s="229"/>
      <c r="J80" s="317"/>
      <c r="K80" s="246"/>
      <c r="N80" s="439"/>
      <c r="O80" s="440"/>
      <c r="P80" s="440"/>
      <c r="Q80" s="440"/>
      <c r="R80" s="441"/>
      <c r="U80" s="312">
        <v>200</v>
      </c>
      <c r="V80" s="338">
        <v>1.6</v>
      </c>
      <c r="W80" s="336">
        <v>10</v>
      </c>
      <c r="AB80" s="222"/>
      <c r="AM80" s="222"/>
      <c r="AN80" s="222"/>
      <c r="AY80" s="216"/>
      <c r="AZ80" s="216"/>
    </row>
    <row r="81" spans="1:52" ht="30" customHeight="1" x14ac:dyDescent="0.25">
      <c r="A81" s="216"/>
      <c r="B81" s="443" t="s">
        <v>279</v>
      </c>
      <c r="C81" s="447" t="s">
        <v>227</v>
      </c>
      <c r="D81" s="315">
        <v>19506160802033</v>
      </c>
      <c r="E81" s="229">
        <v>28.1</v>
      </c>
      <c r="F81" s="229">
        <v>0.1</v>
      </c>
      <c r="G81" s="229">
        <v>0.1</v>
      </c>
      <c r="H81" s="229">
        <v>1.5</v>
      </c>
      <c r="I81" s="229">
        <v>2</v>
      </c>
      <c r="J81" s="317">
        <v>42674</v>
      </c>
      <c r="K81" s="413" t="s">
        <v>281</v>
      </c>
      <c r="N81" s="382" t="s">
        <v>4</v>
      </c>
      <c r="O81" s="372" t="s">
        <v>215</v>
      </c>
      <c r="P81" s="373"/>
      <c r="Q81" s="373"/>
      <c r="R81" s="374"/>
      <c r="U81" s="312">
        <v>500</v>
      </c>
      <c r="V81" s="338">
        <v>8</v>
      </c>
      <c r="W81" s="336">
        <v>25</v>
      </c>
      <c r="AB81" s="222"/>
      <c r="AM81" s="222"/>
      <c r="AN81" s="222"/>
      <c r="AY81" s="216"/>
      <c r="AZ81" s="216"/>
    </row>
    <row r="82" spans="1:52" ht="30" customHeight="1" x14ac:dyDescent="0.25">
      <c r="A82" s="216"/>
      <c r="B82" s="444"/>
      <c r="C82" s="448"/>
      <c r="D82" s="315">
        <v>19506160802033</v>
      </c>
      <c r="E82" s="229">
        <v>59.9</v>
      </c>
      <c r="F82" s="229">
        <v>0.1</v>
      </c>
      <c r="G82" s="229">
        <v>0.47</v>
      </c>
      <c r="H82" s="229">
        <v>1.6</v>
      </c>
      <c r="I82" s="229">
        <v>2</v>
      </c>
      <c r="J82" s="317">
        <v>42674</v>
      </c>
      <c r="K82" s="413"/>
      <c r="N82" s="382"/>
      <c r="O82" s="375"/>
      <c r="P82" s="376"/>
      <c r="Q82" s="376"/>
      <c r="R82" s="377"/>
      <c r="U82" s="339" t="s">
        <v>207</v>
      </c>
      <c r="V82" s="338">
        <v>16</v>
      </c>
      <c r="W82" s="336">
        <v>50</v>
      </c>
      <c r="AB82" s="222"/>
      <c r="AM82" s="222"/>
      <c r="AN82" s="222"/>
      <c r="AY82" s="216"/>
      <c r="AZ82" s="216"/>
    </row>
    <row r="83" spans="1:52" ht="30" customHeight="1" x14ac:dyDescent="0.25">
      <c r="A83" s="340"/>
      <c r="B83" s="445"/>
      <c r="C83" s="449"/>
      <c r="D83" s="315">
        <v>19506160802033</v>
      </c>
      <c r="E83" s="229">
        <v>1099.8</v>
      </c>
      <c r="F83" s="229">
        <v>0.1</v>
      </c>
      <c r="G83" s="229">
        <v>-0.4</v>
      </c>
      <c r="H83" s="229">
        <v>0.17</v>
      </c>
      <c r="I83" s="229">
        <v>2</v>
      </c>
      <c r="J83" s="317">
        <v>42671</v>
      </c>
      <c r="K83" s="413"/>
      <c r="N83" s="341"/>
      <c r="O83" s="235"/>
      <c r="P83" s="216"/>
      <c r="Q83" s="235"/>
      <c r="R83" s="342"/>
      <c r="U83" s="339" t="s">
        <v>208</v>
      </c>
      <c r="V83" s="338">
        <v>30</v>
      </c>
      <c r="W83" s="336">
        <v>100</v>
      </c>
      <c r="AB83" s="222"/>
      <c r="AM83" s="222"/>
      <c r="AN83" s="222"/>
      <c r="AY83" s="216"/>
      <c r="AZ83" s="216"/>
    </row>
    <row r="84" spans="1:52" ht="30" customHeight="1" x14ac:dyDescent="0.25">
      <c r="A84" s="340"/>
      <c r="B84" s="321"/>
      <c r="C84" s="229"/>
      <c r="D84" s="329"/>
      <c r="E84" s="229"/>
      <c r="F84" s="229"/>
      <c r="G84" s="229"/>
      <c r="H84" s="229"/>
      <c r="I84" s="229"/>
      <c r="J84" s="317"/>
      <c r="K84" s="246"/>
      <c r="N84" s="343" t="s">
        <v>249</v>
      </c>
      <c r="O84" s="455" t="s">
        <v>216</v>
      </c>
      <c r="P84" s="457"/>
      <c r="Q84" s="455" t="s">
        <v>259</v>
      </c>
      <c r="R84" s="456"/>
      <c r="U84" s="339" t="s">
        <v>208</v>
      </c>
      <c r="V84" s="338">
        <v>30</v>
      </c>
      <c r="W84" s="336">
        <v>100</v>
      </c>
      <c r="AB84" s="222"/>
      <c r="AM84" s="222"/>
      <c r="AN84" s="222"/>
      <c r="AO84" s="222"/>
      <c r="AP84" s="222"/>
      <c r="AQ84" s="222"/>
      <c r="AR84" s="222"/>
      <c r="AS84" s="222"/>
      <c r="AT84" s="222"/>
      <c r="AU84" s="222"/>
      <c r="AV84" s="216"/>
      <c r="AW84" s="216"/>
      <c r="AX84" s="216"/>
      <c r="AY84" s="216"/>
      <c r="AZ84" s="216"/>
    </row>
    <row r="85" spans="1:52" ht="30" customHeight="1" x14ac:dyDescent="0.25">
      <c r="A85" s="340"/>
      <c r="B85" s="443" t="s">
        <v>280</v>
      </c>
      <c r="C85" s="447" t="s">
        <v>227</v>
      </c>
      <c r="D85" s="315">
        <v>19406160802033</v>
      </c>
      <c r="E85" s="229">
        <v>20.100000000000001</v>
      </c>
      <c r="F85" s="229">
        <v>0.1</v>
      </c>
      <c r="G85" s="229">
        <v>-0.1</v>
      </c>
      <c r="H85" s="229">
        <v>1.5</v>
      </c>
      <c r="I85" s="229">
        <v>2</v>
      </c>
      <c r="J85" s="317">
        <v>42676</v>
      </c>
      <c r="K85" s="413" t="s">
        <v>282</v>
      </c>
      <c r="N85" s="343" t="s">
        <v>250</v>
      </c>
      <c r="O85" s="455" t="s">
        <v>217</v>
      </c>
      <c r="P85" s="457"/>
      <c r="Q85" s="455" t="s">
        <v>260</v>
      </c>
      <c r="R85" s="456"/>
      <c r="U85" s="339" t="s">
        <v>209</v>
      </c>
      <c r="V85" s="338">
        <v>80</v>
      </c>
      <c r="W85" s="336">
        <v>250</v>
      </c>
      <c r="AB85" s="222"/>
      <c r="AM85" s="222"/>
      <c r="AN85" s="222"/>
      <c r="AO85" s="222"/>
      <c r="AP85" s="222"/>
      <c r="AQ85" s="222"/>
      <c r="AR85" s="222"/>
      <c r="AS85" s="222"/>
      <c r="AT85" s="222"/>
      <c r="AU85" s="222"/>
      <c r="AV85" s="216"/>
      <c r="AW85" s="216"/>
      <c r="AX85" s="216"/>
      <c r="AY85" s="216"/>
      <c r="AZ85" s="216"/>
    </row>
    <row r="86" spans="1:52" ht="30" customHeight="1" x14ac:dyDescent="0.25">
      <c r="A86" s="340"/>
      <c r="B86" s="444"/>
      <c r="C86" s="448"/>
      <c r="D86" s="315">
        <v>19406160802033</v>
      </c>
      <c r="E86" s="229">
        <v>49.8</v>
      </c>
      <c r="F86" s="229">
        <v>0.1</v>
      </c>
      <c r="G86" s="229">
        <v>0.63</v>
      </c>
      <c r="H86" s="229">
        <v>1.6</v>
      </c>
      <c r="I86" s="229">
        <v>2</v>
      </c>
      <c r="J86" s="317">
        <v>42674</v>
      </c>
      <c r="K86" s="413"/>
      <c r="N86" s="343" t="s">
        <v>251</v>
      </c>
      <c r="O86" s="455" t="s">
        <v>218</v>
      </c>
      <c r="P86" s="457"/>
      <c r="Q86" s="455" t="s">
        <v>261</v>
      </c>
      <c r="R86" s="456"/>
      <c r="U86" s="339" t="s">
        <v>210</v>
      </c>
      <c r="V86" s="338">
        <v>160</v>
      </c>
      <c r="W86" s="336">
        <v>500</v>
      </c>
      <c r="AB86" s="222"/>
      <c r="AM86" s="222"/>
      <c r="AN86" s="222"/>
      <c r="AO86" s="222"/>
      <c r="AP86" s="222"/>
      <c r="AQ86" s="222"/>
      <c r="AR86" s="222"/>
      <c r="AS86" s="222"/>
      <c r="AT86" s="222"/>
      <c r="AU86" s="222"/>
      <c r="AV86" s="216"/>
      <c r="AW86" s="216"/>
      <c r="AX86" s="216"/>
      <c r="AY86" s="216"/>
      <c r="AZ86" s="216"/>
    </row>
    <row r="87" spans="1:52" ht="30" customHeight="1" thickBot="1" x14ac:dyDescent="0.3">
      <c r="A87" s="340"/>
      <c r="B87" s="446"/>
      <c r="C87" s="450"/>
      <c r="D87" s="344">
        <v>19406160802033</v>
      </c>
      <c r="E87" s="345">
        <v>724.6</v>
      </c>
      <c r="F87" s="345">
        <v>0.1</v>
      </c>
      <c r="G87" s="345">
        <v>-0.5</v>
      </c>
      <c r="H87" s="345">
        <v>0.17</v>
      </c>
      <c r="I87" s="345">
        <v>2</v>
      </c>
      <c r="J87" s="346">
        <v>42671</v>
      </c>
      <c r="K87" s="414"/>
      <c r="N87" s="347" t="s">
        <v>252</v>
      </c>
      <c r="O87" s="452" t="s">
        <v>219</v>
      </c>
      <c r="P87" s="453"/>
      <c r="Q87" s="452" t="s">
        <v>262</v>
      </c>
      <c r="R87" s="454"/>
      <c r="U87" s="348" t="s">
        <v>253</v>
      </c>
      <c r="V87" s="349">
        <v>300</v>
      </c>
      <c r="W87" s="350">
        <v>1000</v>
      </c>
      <c r="AB87" s="222"/>
      <c r="AM87" s="222"/>
      <c r="AN87" s="222"/>
      <c r="AO87" s="222"/>
      <c r="AP87" s="222"/>
      <c r="AQ87" s="222"/>
      <c r="AR87" s="222"/>
      <c r="AS87" s="222"/>
      <c r="AT87" s="222"/>
      <c r="AU87" s="222"/>
      <c r="AV87" s="216"/>
      <c r="AW87" s="216"/>
      <c r="AX87" s="216"/>
      <c r="AY87" s="216"/>
      <c r="AZ87" s="216"/>
    </row>
    <row r="88" spans="1:52" ht="30" customHeight="1" x14ac:dyDescent="0.25">
      <c r="A88" s="340"/>
      <c r="AB88" s="222"/>
      <c r="AM88" s="222"/>
      <c r="AN88" s="222"/>
      <c r="AO88" s="222"/>
      <c r="AP88" s="222"/>
      <c r="AQ88" s="222"/>
      <c r="AR88" s="222"/>
      <c r="AS88" s="222"/>
      <c r="AT88" s="222"/>
      <c r="AU88" s="222"/>
      <c r="AV88" s="216"/>
      <c r="AW88" s="216"/>
      <c r="AX88" s="216"/>
      <c r="AY88" s="216"/>
      <c r="AZ88" s="216"/>
    </row>
    <row r="89" spans="1:52" ht="30" customHeight="1" thickBot="1" x14ac:dyDescent="0.3">
      <c r="G89" s="351" t="s">
        <v>273</v>
      </c>
      <c r="H89" s="310" t="s">
        <v>275</v>
      </c>
      <c r="I89" s="352" t="s">
        <v>274</v>
      </c>
      <c r="AB89" s="222"/>
      <c r="AM89" s="222"/>
      <c r="AN89" s="222"/>
      <c r="AO89" s="222"/>
      <c r="AP89" s="222"/>
      <c r="AQ89" s="222"/>
      <c r="AR89" s="222"/>
      <c r="AS89" s="222"/>
      <c r="AT89" s="222"/>
      <c r="AU89" s="222"/>
      <c r="AV89" s="216"/>
      <c r="AW89" s="216"/>
      <c r="AX89" s="216"/>
      <c r="AY89" s="216"/>
      <c r="AZ89" s="216"/>
    </row>
    <row r="90" spans="1:52" ht="30" customHeight="1" x14ac:dyDescent="0.25">
      <c r="F90" s="353" t="s">
        <v>272</v>
      </c>
      <c r="G90" s="354">
        <v>0.2</v>
      </c>
      <c r="H90" s="354">
        <v>1.7</v>
      </c>
      <c r="I90" s="355">
        <v>6.4000000000000001E-2</v>
      </c>
      <c r="AB90" s="222"/>
      <c r="AM90" s="222"/>
      <c r="AN90" s="222"/>
      <c r="AO90" s="222"/>
      <c r="AP90" s="222"/>
      <c r="AQ90" s="222"/>
      <c r="AR90" s="222"/>
      <c r="AS90" s="222"/>
      <c r="AT90" s="222"/>
      <c r="AU90" s="222"/>
      <c r="AV90" s="216"/>
      <c r="AW90" s="216"/>
      <c r="AX90" s="216"/>
      <c r="AY90" s="216"/>
      <c r="AZ90" s="216"/>
    </row>
    <row r="91" spans="1:52" ht="30" customHeight="1" x14ac:dyDescent="0.25">
      <c r="F91" s="343" t="s">
        <v>230</v>
      </c>
      <c r="G91" s="231">
        <v>0.2</v>
      </c>
      <c r="H91" s="231">
        <v>1.7</v>
      </c>
      <c r="I91" s="233">
        <v>6.4000000000000001E-2</v>
      </c>
      <c r="AB91" s="222"/>
      <c r="AC91" s="222"/>
      <c r="AD91" s="222"/>
      <c r="AE91" s="222"/>
      <c r="AF91" s="222"/>
      <c r="AG91" s="222"/>
      <c r="AH91" s="222"/>
      <c r="AI91" s="222"/>
      <c r="AJ91" s="222"/>
      <c r="AK91" s="222"/>
      <c r="AL91" s="222"/>
      <c r="AM91" s="222"/>
      <c r="AN91" s="222"/>
      <c r="AO91" s="222"/>
      <c r="AP91" s="222"/>
      <c r="AQ91" s="222"/>
      <c r="AR91" s="222"/>
      <c r="AS91" s="222"/>
      <c r="AT91" s="222"/>
      <c r="AU91" s="222"/>
      <c r="AV91" s="216"/>
      <c r="AW91" s="216"/>
      <c r="AX91" s="216"/>
      <c r="AY91" s="216"/>
      <c r="AZ91" s="216"/>
    </row>
    <row r="92" spans="1:52" ht="30" customHeight="1" x14ac:dyDescent="0.25">
      <c r="F92" s="343" t="s">
        <v>231</v>
      </c>
      <c r="G92" s="231">
        <v>0.2</v>
      </c>
      <c r="H92" s="231">
        <v>1.7</v>
      </c>
      <c r="I92" s="233">
        <v>6.4000000000000001E-2</v>
      </c>
      <c r="X92" s="222"/>
      <c r="Y92" s="222"/>
      <c r="Z92" s="222"/>
      <c r="AA92" s="222"/>
      <c r="AB92" s="222"/>
      <c r="AC92" s="222"/>
      <c r="AD92" s="222"/>
      <c r="AE92" s="222"/>
      <c r="AF92" s="222"/>
      <c r="AG92" s="222"/>
      <c r="AH92" s="222"/>
      <c r="AI92" s="222"/>
      <c r="AJ92" s="222"/>
      <c r="AK92" s="222"/>
      <c r="AL92" s="222"/>
      <c r="AM92" s="222"/>
      <c r="AN92" s="222"/>
      <c r="AO92" s="222"/>
      <c r="AP92" s="222"/>
      <c r="AQ92" s="222"/>
      <c r="AR92" s="222"/>
      <c r="AS92" s="222"/>
      <c r="AT92" s="222"/>
      <c r="AU92" s="222"/>
      <c r="AV92" s="216"/>
      <c r="AW92" s="216"/>
      <c r="AX92" s="216"/>
      <c r="AY92" s="216"/>
      <c r="AZ92" s="216"/>
    </row>
    <row r="93" spans="1:52" ht="30" customHeight="1" x14ac:dyDescent="0.25">
      <c r="F93" s="343" t="s">
        <v>228</v>
      </c>
      <c r="G93" s="231">
        <v>1.5</v>
      </c>
      <c r="H93" s="231">
        <v>1.6</v>
      </c>
      <c r="I93" s="233">
        <v>0.17</v>
      </c>
      <c r="X93" s="222"/>
      <c r="Y93" s="222"/>
      <c r="Z93" s="222"/>
      <c r="AA93" s="222"/>
      <c r="AB93" s="222"/>
      <c r="AC93" s="222"/>
      <c r="AD93" s="222"/>
      <c r="AE93" s="222"/>
      <c r="AF93" s="222"/>
      <c r="AG93" s="222"/>
      <c r="AH93" s="222"/>
      <c r="AI93" s="222"/>
      <c r="AJ93" s="222"/>
      <c r="AK93" s="222"/>
      <c r="AL93" s="222"/>
      <c r="AM93" s="222"/>
      <c r="AN93" s="222"/>
      <c r="AO93" s="222"/>
      <c r="AP93" s="222"/>
      <c r="AQ93" s="222"/>
      <c r="AR93" s="222"/>
      <c r="AS93" s="222"/>
      <c r="AT93" s="222"/>
      <c r="AU93" s="222"/>
      <c r="AV93" s="216"/>
      <c r="AW93" s="216"/>
      <c r="AX93" s="216"/>
      <c r="AY93" s="216"/>
      <c r="AZ93" s="216"/>
    </row>
    <row r="94" spans="1:52" ht="30" customHeight="1" thickBot="1" x14ac:dyDescent="0.3">
      <c r="A94" s="340"/>
      <c r="F94" s="347" t="s">
        <v>229</v>
      </c>
      <c r="G94" s="356">
        <v>1.5</v>
      </c>
      <c r="H94" s="356">
        <v>1.6</v>
      </c>
      <c r="I94" s="357">
        <v>0.17</v>
      </c>
      <c r="X94" s="222"/>
      <c r="Y94" s="222"/>
      <c r="Z94" s="222"/>
      <c r="AA94" s="222"/>
      <c r="AB94" s="222"/>
      <c r="AC94" s="222"/>
      <c r="AD94" s="222"/>
      <c r="AE94" s="222"/>
      <c r="AF94" s="222"/>
      <c r="AG94" s="222"/>
      <c r="AH94" s="222"/>
      <c r="AI94" s="222"/>
      <c r="AJ94" s="222"/>
      <c r="AK94" s="222"/>
      <c r="AL94" s="222"/>
      <c r="AM94" s="222"/>
      <c r="AN94" s="222"/>
      <c r="AO94" s="222"/>
      <c r="AP94" s="222"/>
      <c r="AQ94" s="222"/>
      <c r="AR94" s="222"/>
      <c r="AS94" s="222"/>
      <c r="AT94" s="222"/>
      <c r="AU94" s="222"/>
      <c r="AV94" s="216"/>
      <c r="AW94" s="216"/>
      <c r="AX94" s="216"/>
      <c r="AY94" s="216"/>
      <c r="AZ94" s="216"/>
    </row>
    <row r="95" spans="1:52" ht="30" customHeight="1" x14ac:dyDescent="0.25">
      <c r="A95" s="340"/>
      <c r="X95" s="222"/>
      <c r="Y95" s="222"/>
      <c r="Z95" s="222"/>
      <c r="AA95" s="222"/>
      <c r="AB95" s="222"/>
      <c r="AC95" s="222"/>
      <c r="AD95" s="222"/>
      <c r="AE95" s="222"/>
      <c r="AF95" s="222"/>
      <c r="AG95" s="222"/>
      <c r="AH95" s="222"/>
      <c r="AI95" s="222"/>
      <c r="AJ95" s="222"/>
      <c r="AK95" s="222"/>
      <c r="AL95" s="222"/>
      <c r="AM95" s="222"/>
      <c r="AN95" s="222"/>
      <c r="AO95" s="222"/>
      <c r="AP95" s="222"/>
      <c r="AQ95" s="222"/>
      <c r="AR95" s="222"/>
      <c r="AS95" s="222"/>
      <c r="AT95" s="222"/>
      <c r="AU95" s="222"/>
      <c r="AV95" s="216"/>
      <c r="AW95" s="216"/>
      <c r="AX95" s="216"/>
      <c r="AY95" s="216"/>
      <c r="AZ95" s="216"/>
    </row>
    <row r="96" spans="1:52" ht="30" customHeight="1" x14ac:dyDescent="0.25">
      <c r="A96" s="340"/>
      <c r="X96" s="222"/>
      <c r="Y96" s="222"/>
      <c r="Z96" s="222"/>
      <c r="AA96" s="222"/>
      <c r="AB96" s="222"/>
      <c r="AC96" s="222"/>
      <c r="AD96" s="222"/>
      <c r="AE96" s="222"/>
      <c r="AF96" s="222"/>
      <c r="AG96" s="222"/>
      <c r="AH96" s="222"/>
      <c r="AI96" s="222"/>
      <c r="AJ96" s="222"/>
      <c r="AK96" s="222"/>
      <c r="AL96" s="222"/>
      <c r="AM96" s="222"/>
      <c r="AN96" s="222"/>
      <c r="AO96" s="222"/>
      <c r="AP96" s="222"/>
      <c r="AQ96" s="222"/>
      <c r="AR96" s="222"/>
      <c r="AS96" s="222"/>
      <c r="AT96" s="222"/>
      <c r="AU96" s="222"/>
      <c r="AV96" s="216"/>
      <c r="AW96" s="216"/>
      <c r="AX96" s="216"/>
      <c r="AY96" s="216"/>
      <c r="AZ96" s="216"/>
    </row>
    <row r="97" spans="1:52" ht="30" customHeight="1" x14ac:dyDescent="0.25">
      <c r="A97" s="340"/>
      <c r="X97" s="222"/>
      <c r="Y97" s="222"/>
      <c r="Z97" s="222"/>
      <c r="AA97" s="222"/>
      <c r="AB97" s="222"/>
      <c r="AC97" s="222"/>
      <c r="AD97" s="222"/>
      <c r="AE97" s="222"/>
      <c r="AF97" s="222"/>
      <c r="AG97" s="222"/>
      <c r="AH97" s="222"/>
      <c r="AI97" s="222"/>
      <c r="AJ97" s="222"/>
      <c r="AK97" s="222"/>
      <c r="AL97" s="222"/>
      <c r="AM97" s="222"/>
      <c r="AN97" s="222"/>
      <c r="AO97" s="222"/>
      <c r="AP97" s="222"/>
      <c r="AQ97" s="222"/>
      <c r="AR97" s="222"/>
      <c r="AS97" s="222"/>
      <c r="AT97" s="222"/>
      <c r="AU97" s="222"/>
      <c r="AV97" s="216"/>
      <c r="AW97" s="216"/>
      <c r="AX97" s="216"/>
      <c r="AY97" s="216"/>
      <c r="AZ97" s="216"/>
    </row>
    <row r="98" spans="1:52" ht="30" customHeight="1" x14ac:dyDescent="0.25">
      <c r="A98" s="340"/>
      <c r="X98" s="222"/>
      <c r="Y98" s="222"/>
      <c r="Z98" s="222"/>
      <c r="AA98" s="222"/>
      <c r="AB98" s="222"/>
      <c r="AC98" s="222"/>
      <c r="AD98" s="222"/>
      <c r="AE98" s="222"/>
      <c r="AF98" s="222"/>
      <c r="AG98" s="222"/>
      <c r="AH98" s="222"/>
      <c r="AI98" s="222"/>
      <c r="AJ98" s="222"/>
      <c r="AK98" s="222"/>
      <c r="AL98" s="222"/>
      <c r="AM98" s="222"/>
      <c r="AN98" s="222"/>
      <c r="AO98" s="222"/>
      <c r="AP98" s="222"/>
      <c r="AQ98" s="222"/>
      <c r="AR98" s="222"/>
      <c r="AS98" s="222"/>
      <c r="AT98" s="222"/>
      <c r="AU98" s="222"/>
      <c r="AV98" s="216"/>
      <c r="AW98" s="216"/>
      <c r="AX98" s="216"/>
      <c r="AY98" s="216"/>
      <c r="AZ98" s="216"/>
    </row>
    <row r="99" spans="1:52" ht="30" customHeight="1" x14ac:dyDescent="0.25">
      <c r="A99" s="340"/>
      <c r="X99" s="222"/>
      <c r="Y99" s="222"/>
      <c r="Z99" s="222"/>
      <c r="AA99" s="222"/>
      <c r="AB99" s="222"/>
      <c r="AC99" s="222"/>
      <c r="AD99" s="222"/>
      <c r="AE99" s="222"/>
      <c r="AF99" s="222"/>
      <c r="AG99" s="222"/>
      <c r="AH99" s="222"/>
      <c r="AI99" s="222"/>
      <c r="AJ99" s="222"/>
      <c r="AK99" s="222"/>
      <c r="AL99" s="222"/>
      <c r="AM99" s="222"/>
      <c r="AN99" s="222"/>
      <c r="AO99" s="222"/>
      <c r="AP99" s="222"/>
      <c r="AQ99" s="222"/>
      <c r="AR99" s="222"/>
      <c r="AS99" s="222"/>
      <c r="AT99" s="222"/>
      <c r="AU99" s="222"/>
      <c r="AV99" s="216"/>
      <c r="AW99" s="216"/>
      <c r="AX99" s="216"/>
      <c r="AY99" s="216"/>
      <c r="AZ99" s="216"/>
    </row>
    <row r="100" spans="1:52" ht="30" customHeight="1" x14ac:dyDescent="0.25">
      <c r="A100" s="340"/>
      <c r="M100" s="222"/>
      <c r="X100" s="222"/>
      <c r="Y100" s="222"/>
      <c r="Z100" s="222"/>
      <c r="AA100" s="222"/>
      <c r="AB100" s="222"/>
      <c r="AC100" s="222"/>
      <c r="AD100" s="222"/>
      <c r="AE100" s="222"/>
      <c r="AF100" s="222"/>
      <c r="AG100" s="222"/>
      <c r="AH100" s="222"/>
      <c r="AI100" s="222"/>
      <c r="AJ100" s="222"/>
      <c r="AK100" s="222"/>
      <c r="AL100" s="222"/>
      <c r="AM100" s="222"/>
      <c r="AN100" s="222"/>
      <c r="AO100" s="222"/>
      <c r="AP100" s="222"/>
      <c r="AQ100" s="222"/>
      <c r="AR100" s="222"/>
      <c r="AS100" s="222"/>
      <c r="AT100" s="222"/>
      <c r="AU100" s="222"/>
      <c r="AV100" s="216"/>
      <c r="AW100" s="216"/>
      <c r="AX100" s="216"/>
      <c r="AY100" s="216"/>
      <c r="AZ100" s="216"/>
    </row>
    <row r="101" spans="1:52" ht="30" customHeight="1" x14ac:dyDescent="0.25">
      <c r="A101" s="340"/>
      <c r="L101" s="222"/>
      <c r="M101" s="222"/>
      <c r="X101" s="222"/>
      <c r="Y101" s="222"/>
      <c r="Z101" s="222"/>
      <c r="AA101" s="222"/>
      <c r="AB101" s="222"/>
      <c r="AC101" s="222"/>
      <c r="AD101" s="222"/>
      <c r="AE101" s="222"/>
      <c r="AF101" s="222"/>
      <c r="AG101" s="222"/>
      <c r="AH101" s="222"/>
      <c r="AI101" s="222"/>
      <c r="AJ101" s="222"/>
      <c r="AK101" s="222"/>
      <c r="AL101" s="222"/>
      <c r="AM101" s="222"/>
      <c r="AN101" s="222"/>
      <c r="AO101" s="222"/>
      <c r="AP101" s="222"/>
      <c r="AQ101" s="222"/>
      <c r="AR101" s="222"/>
      <c r="AS101" s="222"/>
      <c r="AT101" s="222"/>
      <c r="AU101" s="222"/>
      <c r="AV101" s="216"/>
      <c r="AW101" s="216"/>
      <c r="AX101" s="216"/>
      <c r="AY101" s="216"/>
      <c r="AZ101" s="216"/>
    </row>
    <row r="102" spans="1:52" ht="30" customHeight="1" x14ac:dyDescent="0.25">
      <c r="A102" s="222"/>
      <c r="M102" s="222"/>
      <c r="X102" s="222"/>
      <c r="Y102" s="222"/>
      <c r="Z102" s="222"/>
      <c r="AA102" s="222"/>
      <c r="AB102" s="222"/>
      <c r="AC102" s="222"/>
      <c r="AD102" s="222"/>
      <c r="AE102" s="222"/>
      <c r="AF102" s="222"/>
      <c r="AG102" s="222"/>
      <c r="AH102" s="222"/>
      <c r="AI102" s="222"/>
      <c r="AJ102" s="222"/>
      <c r="AK102" s="222"/>
      <c r="AL102" s="222"/>
      <c r="AM102" s="222"/>
      <c r="AN102" s="222"/>
      <c r="AO102" s="222"/>
      <c r="AP102" s="222"/>
      <c r="AQ102" s="222"/>
      <c r="AR102" s="222"/>
      <c r="AS102" s="222"/>
      <c r="AT102" s="222"/>
      <c r="AU102" s="222"/>
    </row>
    <row r="103" spans="1:52" ht="30" customHeight="1" x14ac:dyDescent="0.25">
      <c r="A103" s="222"/>
      <c r="M103" s="222"/>
      <c r="N103" s="222"/>
      <c r="O103" s="222"/>
      <c r="P103" s="222"/>
      <c r="Q103" s="222"/>
      <c r="R103" s="222"/>
      <c r="S103" s="222"/>
      <c r="T103" s="222"/>
      <c r="U103" s="222"/>
      <c r="V103" s="222"/>
      <c r="W103" s="222"/>
      <c r="X103" s="222"/>
      <c r="Y103" s="222"/>
      <c r="Z103" s="222"/>
      <c r="AA103" s="222"/>
      <c r="AB103" s="222"/>
      <c r="AC103" s="222"/>
      <c r="AD103" s="222"/>
      <c r="AE103" s="222"/>
      <c r="AF103" s="222"/>
      <c r="AG103" s="222"/>
      <c r="AH103" s="222"/>
      <c r="AI103" s="222"/>
      <c r="AJ103" s="222"/>
      <c r="AK103" s="222"/>
      <c r="AL103" s="222"/>
      <c r="AM103" s="222"/>
      <c r="AN103" s="222"/>
      <c r="AO103" s="222"/>
      <c r="AP103" s="222"/>
      <c r="AQ103" s="222"/>
      <c r="AR103" s="222"/>
      <c r="AS103" s="222"/>
      <c r="AT103" s="222"/>
      <c r="AU103" s="222"/>
    </row>
    <row r="104" spans="1:52" ht="30" customHeight="1" x14ac:dyDescent="0.25">
      <c r="A104" s="222"/>
      <c r="M104" s="222"/>
      <c r="N104" s="222"/>
      <c r="O104" s="222"/>
      <c r="P104" s="222"/>
      <c r="Q104" s="222"/>
      <c r="R104" s="222"/>
      <c r="S104" s="222"/>
      <c r="T104" s="222"/>
      <c r="U104" s="222"/>
      <c r="V104" s="222"/>
      <c r="W104" s="222"/>
      <c r="X104" s="222"/>
      <c r="Y104" s="222"/>
      <c r="Z104" s="222"/>
      <c r="AA104" s="222"/>
      <c r="AB104" s="222"/>
      <c r="AC104" s="222"/>
      <c r="AD104" s="222"/>
      <c r="AE104" s="222"/>
      <c r="AF104" s="222"/>
      <c r="AG104" s="222"/>
      <c r="AH104" s="222"/>
      <c r="AI104" s="222"/>
      <c r="AJ104" s="222"/>
      <c r="AK104" s="222"/>
      <c r="AL104" s="222"/>
      <c r="AM104" s="222"/>
      <c r="AN104" s="222"/>
      <c r="AO104" s="222"/>
      <c r="AP104" s="222"/>
      <c r="AQ104" s="222"/>
      <c r="AR104" s="222"/>
      <c r="AS104" s="222"/>
      <c r="AT104" s="222"/>
      <c r="AU104" s="222"/>
    </row>
    <row r="105" spans="1:52" ht="30" customHeight="1" x14ac:dyDescent="0.25">
      <c r="A105" s="222"/>
      <c r="M105" s="222"/>
      <c r="N105" s="222"/>
      <c r="O105" s="222"/>
      <c r="P105" s="222"/>
      <c r="Q105" s="222"/>
      <c r="R105" s="222"/>
      <c r="S105" s="222"/>
      <c r="T105" s="222"/>
      <c r="U105" s="222"/>
      <c r="V105" s="222"/>
      <c r="W105" s="222"/>
      <c r="X105" s="222"/>
      <c r="Y105" s="222"/>
      <c r="Z105" s="222"/>
      <c r="AA105" s="222"/>
      <c r="AB105" s="222"/>
      <c r="AC105" s="222"/>
      <c r="AD105" s="222"/>
      <c r="AE105" s="222"/>
      <c r="AF105" s="222"/>
      <c r="AG105" s="222"/>
      <c r="AH105" s="222"/>
      <c r="AI105" s="222"/>
      <c r="AJ105" s="222"/>
      <c r="AK105" s="222"/>
      <c r="AL105" s="222"/>
      <c r="AM105" s="222"/>
      <c r="AN105" s="222"/>
      <c r="AO105" s="222"/>
      <c r="AP105" s="222"/>
      <c r="AQ105" s="222"/>
      <c r="AR105" s="222"/>
      <c r="AS105" s="222"/>
      <c r="AT105" s="222"/>
      <c r="AU105" s="222"/>
    </row>
    <row r="106" spans="1:52" ht="30" customHeight="1" x14ac:dyDescent="0.25">
      <c r="A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22"/>
      <c r="Z106" s="222"/>
      <c r="AA106" s="222"/>
      <c r="AB106" s="222"/>
      <c r="AC106" s="222"/>
      <c r="AD106" s="222"/>
      <c r="AE106" s="222"/>
      <c r="AF106" s="222"/>
      <c r="AG106" s="222"/>
      <c r="AH106" s="222"/>
      <c r="AI106" s="222"/>
      <c r="AJ106" s="222"/>
      <c r="AK106" s="222"/>
      <c r="AL106" s="222"/>
      <c r="AM106" s="222"/>
      <c r="AN106" s="222"/>
      <c r="AO106" s="222"/>
      <c r="AP106" s="222"/>
      <c r="AQ106" s="222"/>
      <c r="AR106" s="222"/>
      <c r="AS106" s="222"/>
      <c r="AT106" s="222"/>
      <c r="AU106" s="222"/>
    </row>
    <row r="107" spans="1:52" ht="30" customHeight="1" x14ac:dyDescent="0.25">
      <c r="A107" s="222"/>
      <c r="B107" s="222"/>
      <c r="C107" s="222"/>
      <c r="D107" s="222"/>
      <c r="E107" s="222"/>
      <c r="F107" s="222"/>
      <c r="G107" s="222"/>
      <c r="H107" s="222"/>
      <c r="I107" s="222"/>
      <c r="J107" s="222"/>
      <c r="K107" s="222"/>
      <c r="L107" s="222"/>
      <c r="M107" s="222"/>
      <c r="N107" s="222"/>
      <c r="O107" s="222"/>
      <c r="P107" s="222"/>
      <c r="Q107" s="222"/>
      <c r="R107" s="222"/>
      <c r="S107" s="222"/>
      <c r="T107" s="222"/>
      <c r="U107" s="222"/>
      <c r="V107" s="222"/>
      <c r="W107" s="222"/>
      <c r="X107" s="222"/>
      <c r="Y107" s="222"/>
      <c r="Z107" s="222"/>
      <c r="AA107" s="222"/>
      <c r="AB107" s="222"/>
      <c r="AC107" s="222"/>
      <c r="AD107" s="222"/>
      <c r="AE107" s="222"/>
      <c r="AF107" s="222"/>
      <c r="AG107" s="222"/>
      <c r="AH107" s="222"/>
      <c r="AI107" s="222"/>
      <c r="AJ107" s="222"/>
      <c r="AK107" s="222"/>
      <c r="AL107" s="222"/>
      <c r="AM107" s="222"/>
      <c r="AN107" s="222"/>
      <c r="AO107" s="222"/>
      <c r="AP107" s="222"/>
      <c r="AQ107" s="222"/>
      <c r="AR107" s="222"/>
      <c r="AS107" s="222"/>
      <c r="AT107" s="222"/>
      <c r="AU107" s="222"/>
    </row>
    <row r="108" spans="1:52" ht="30" customHeight="1" x14ac:dyDescent="0.25">
      <c r="A108" s="222"/>
      <c r="B108" s="222"/>
      <c r="C108" s="222"/>
      <c r="D108" s="222"/>
      <c r="E108" s="222"/>
      <c r="F108" s="222"/>
      <c r="G108" s="222"/>
      <c r="H108" s="222"/>
      <c r="I108" s="222"/>
      <c r="J108" s="222"/>
      <c r="K108" s="222"/>
      <c r="L108" s="222"/>
      <c r="M108" s="222"/>
      <c r="N108" s="222"/>
      <c r="O108" s="222"/>
      <c r="P108" s="222"/>
      <c r="Q108" s="222"/>
      <c r="R108" s="222"/>
      <c r="S108" s="222"/>
      <c r="T108" s="222"/>
      <c r="U108" s="222"/>
      <c r="V108" s="222"/>
      <c r="W108" s="222"/>
      <c r="X108" s="222"/>
      <c r="Y108" s="222"/>
      <c r="Z108" s="222"/>
      <c r="AA108" s="222"/>
      <c r="AB108" s="222"/>
      <c r="AC108" s="222"/>
      <c r="AD108" s="222"/>
      <c r="AE108" s="222"/>
      <c r="AF108" s="222"/>
      <c r="AG108" s="222"/>
      <c r="AH108" s="222"/>
      <c r="AI108" s="222"/>
      <c r="AJ108" s="222"/>
      <c r="AK108" s="222"/>
      <c r="AL108" s="222"/>
      <c r="AM108" s="222"/>
      <c r="AN108" s="222"/>
      <c r="AO108" s="222"/>
      <c r="AP108" s="222"/>
      <c r="AQ108" s="222"/>
      <c r="AR108" s="222"/>
      <c r="AS108" s="222"/>
      <c r="AT108" s="222"/>
      <c r="AU108" s="222"/>
    </row>
    <row r="109" spans="1:52" ht="35.1" customHeight="1" x14ac:dyDescent="0.25">
      <c r="A109" s="222"/>
      <c r="B109" s="222"/>
      <c r="C109" s="222"/>
      <c r="D109" s="222"/>
      <c r="E109" s="222"/>
      <c r="F109" s="222"/>
      <c r="G109" s="222"/>
      <c r="H109" s="222"/>
      <c r="I109" s="222"/>
      <c r="J109" s="222"/>
      <c r="K109" s="222"/>
      <c r="L109" s="222"/>
      <c r="M109" s="222"/>
      <c r="N109" s="222"/>
      <c r="O109" s="222"/>
      <c r="P109" s="222"/>
      <c r="Q109" s="222"/>
      <c r="R109" s="222"/>
      <c r="S109" s="222"/>
      <c r="T109" s="222"/>
      <c r="U109" s="222"/>
      <c r="V109" s="222"/>
      <c r="W109" s="222"/>
      <c r="X109" s="222"/>
      <c r="Y109" s="222"/>
      <c r="Z109" s="222"/>
      <c r="AA109" s="222"/>
      <c r="AB109" s="222"/>
      <c r="AC109" s="222"/>
      <c r="AD109" s="222"/>
      <c r="AE109" s="222"/>
      <c r="AF109" s="222"/>
      <c r="AG109" s="222"/>
      <c r="AH109" s="222"/>
      <c r="AI109" s="222"/>
      <c r="AJ109" s="222"/>
      <c r="AK109" s="222"/>
      <c r="AL109" s="222"/>
      <c r="AM109" s="222"/>
      <c r="AN109" s="222"/>
      <c r="AO109" s="222"/>
      <c r="AP109" s="222"/>
      <c r="AQ109" s="222"/>
      <c r="AR109" s="222"/>
      <c r="AS109" s="222"/>
      <c r="AT109" s="222"/>
      <c r="AU109" s="222"/>
    </row>
    <row r="110" spans="1:52" ht="35.1" customHeight="1" x14ac:dyDescent="0.25">
      <c r="A110" s="222"/>
      <c r="B110" s="222"/>
      <c r="C110" s="222"/>
      <c r="D110" s="222"/>
      <c r="E110" s="222"/>
      <c r="F110" s="222"/>
      <c r="G110" s="222"/>
      <c r="H110" s="222"/>
      <c r="I110" s="222"/>
      <c r="J110" s="222"/>
      <c r="K110" s="222"/>
      <c r="L110" s="222"/>
      <c r="U110" s="222"/>
      <c r="V110" s="222"/>
      <c r="W110" s="222"/>
      <c r="X110" s="222"/>
      <c r="Y110" s="222"/>
      <c r="Z110" s="222"/>
      <c r="AA110" s="222"/>
      <c r="AB110" s="222"/>
      <c r="AC110" s="222"/>
      <c r="AD110" s="222"/>
      <c r="AE110" s="222"/>
      <c r="AF110" s="222"/>
      <c r="AG110" s="222"/>
      <c r="AH110" s="222"/>
      <c r="AI110" s="222"/>
      <c r="AJ110" s="222"/>
      <c r="AK110" s="222"/>
      <c r="AL110" s="222"/>
      <c r="AM110" s="222"/>
      <c r="AN110" s="222"/>
      <c r="AO110" s="222"/>
      <c r="AP110" s="222"/>
      <c r="AQ110" s="222"/>
      <c r="AR110" s="222"/>
      <c r="AS110" s="222"/>
      <c r="AT110" s="222"/>
      <c r="AU110" s="222"/>
    </row>
    <row r="190" spans="61:64" ht="35.1" customHeight="1" x14ac:dyDescent="0.25">
      <c r="BI190" s="358"/>
      <c r="BJ190" s="358"/>
      <c r="BK190" s="358"/>
      <c r="BL190" s="358"/>
    </row>
    <row r="191" spans="61:64" ht="35.1" customHeight="1" x14ac:dyDescent="0.25">
      <c r="BI191" s="358"/>
      <c r="BJ191" s="358"/>
      <c r="BK191" s="358"/>
      <c r="BL191" s="358"/>
    </row>
    <row r="192" spans="61:64" ht="35.1" customHeight="1" x14ac:dyDescent="0.25">
      <c r="BI192" s="358"/>
      <c r="BJ192" s="358"/>
      <c r="BK192" s="358"/>
      <c r="BL192" s="358"/>
    </row>
    <row r="193" spans="61:64" ht="35.1" customHeight="1" x14ac:dyDescent="0.25">
      <c r="BI193" s="358"/>
      <c r="BJ193" s="358"/>
      <c r="BK193" s="358"/>
      <c r="BL193" s="358"/>
    </row>
  </sheetData>
  <mergeCells count="81">
    <mergeCell ref="O87:P87"/>
    <mergeCell ref="Q87:R87"/>
    <mergeCell ref="Q84:R84"/>
    <mergeCell ref="O84:P84"/>
    <mergeCell ref="O85:P85"/>
    <mergeCell ref="Q85:R85"/>
    <mergeCell ref="O86:P86"/>
    <mergeCell ref="Q86:R86"/>
    <mergeCell ref="B81:B83"/>
    <mergeCell ref="B85:B87"/>
    <mergeCell ref="C69:C71"/>
    <mergeCell ref="C73:C75"/>
    <mergeCell ref="C77:C79"/>
    <mergeCell ref="C81:C83"/>
    <mergeCell ref="C85:C87"/>
    <mergeCell ref="B69:B71"/>
    <mergeCell ref="B73:B75"/>
    <mergeCell ref="B77:B79"/>
    <mergeCell ref="U65:W66"/>
    <mergeCell ref="U67:W67"/>
    <mergeCell ref="N79:R80"/>
    <mergeCell ref="K73:K75"/>
    <mergeCell ref="O67:O68"/>
    <mergeCell ref="P67:P68"/>
    <mergeCell ref="Q67:Q68"/>
    <mergeCell ref="R67:R68"/>
    <mergeCell ref="C66:C67"/>
    <mergeCell ref="D66:D67"/>
    <mergeCell ref="E66:E67"/>
    <mergeCell ref="F66:F67"/>
    <mergeCell ref="G66:G67"/>
    <mergeCell ref="K85:K87"/>
    <mergeCell ref="K81:K83"/>
    <mergeCell ref="K69:K71"/>
    <mergeCell ref="N6:AA7"/>
    <mergeCell ref="N8:N9"/>
    <mergeCell ref="O8:O9"/>
    <mergeCell ref="P8:P9"/>
    <mergeCell ref="Q8:Q9"/>
    <mergeCell ref="R8:R9"/>
    <mergeCell ref="S8:S9"/>
    <mergeCell ref="T8:T9"/>
    <mergeCell ref="U8:U9"/>
    <mergeCell ref="B63:K64"/>
    <mergeCell ref="AA8:AA9"/>
    <mergeCell ref="W8:W9"/>
    <mergeCell ref="X8:X9"/>
    <mergeCell ref="B2:J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Y8:Y9"/>
    <mergeCell ref="Z8:Z9"/>
    <mergeCell ref="V8:V9"/>
    <mergeCell ref="N65:R66"/>
    <mergeCell ref="B32:J33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B65:K65"/>
    <mergeCell ref="O81:R82"/>
    <mergeCell ref="H66:H67"/>
    <mergeCell ref="I66:I67"/>
    <mergeCell ref="J66:J67"/>
    <mergeCell ref="K66:K67"/>
    <mergeCell ref="N81:N82"/>
    <mergeCell ref="N67:N68"/>
    <mergeCell ref="K77:K79"/>
  </mergeCells>
  <pageMargins left="0.23622047244094491" right="0.23622047244094491" top="0.74803149606299213" bottom="0.74803149606299213" header="0.31496062992125984" footer="0.31496062992125984"/>
  <pageSetup scale="44" orientation="landscape" horizontalDpi="4294967293" r:id="rId1"/>
  <rowBreaks count="2" manualBreakCount="2">
    <brk id="29" max="26" man="1"/>
    <brk id="61" max="26" man="1"/>
  </rowBreaks>
  <colBreaks count="3" manualBreakCount="3">
    <brk id="12" max="96" man="1"/>
    <brk id="28" max="102" man="1"/>
    <brk id="42" max="10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B6FD03"/>
  </sheetPr>
  <dimension ref="A1:P82"/>
  <sheetViews>
    <sheetView showGridLines="0" view="pageBreakPreview" topLeftCell="A22" zoomScale="85" zoomScaleNormal="60" zoomScaleSheetLayoutView="85" workbookViewId="0">
      <selection activeCell="E6" sqref="E6"/>
    </sheetView>
  </sheetViews>
  <sheetFormatPr baseColWidth="10" defaultRowHeight="31.5" customHeight="1" x14ac:dyDescent="0.2"/>
  <cols>
    <col min="1" max="1" width="11.42578125" style="77" customWidth="1"/>
    <col min="2" max="2" width="12" style="77" customWidth="1"/>
    <col min="3" max="3" width="13.5703125" style="77" customWidth="1"/>
    <col min="4" max="4" width="16.140625" style="77" customWidth="1"/>
    <col min="5" max="5" width="14" style="77" customWidth="1"/>
    <col min="6" max="6" width="13.85546875" style="77" bestFit="1" customWidth="1"/>
    <col min="7" max="7" width="15.28515625" style="77" bestFit="1" customWidth="1"/>
    <col min="8" max="9" width="13.7109375" style="77" bestFit="1" customWidth="1"/>
    <col min="10" max="10" width="13.7109375" style="77" customWidth="1"/>
    <col min="11" max="16384" width="11.42578125" style="47"/>
  </cols>
  <sheetData>
    <row r="1" spans="1:16" ht="47.25" customHeight="1" thickBot="1" x14ac:dyDescent="0.25">
      <c r="A1" s="530"/>
      <c r="B1" s="531"/>
      <c r="C1" s="532" t="s">
        <v>305</v>
      </c>
      <c r="D1" s="533"/>
      <c r="E1" s="533"/>
      <c r="F1" s="533"/>
      <c r="G1" s="533"/>
      <c r="H1" s="533"/>
      <c r="I1" s="533"/>
      <c r="J1" s="534"/>
      <c r="K1" s="46"/>
      <c r="L1" s="46"/>
      <c r="M1" s="46"/>
      <c r="N1" s="46"/>
      <c r="O1" s="46"/>
      <c r="P1" s="46"/>
    </row>
    <row r="2" spans="1:16" s="50" customFormat="1" ht="9.75" customHeight="1" thickBot="1" x14ac:dyDescent="0.25">
      <c r="A2" s="48"/>
      <c r="B2" s="48"/>
      <c r="C2" s="49"/>
      <c r="D2" s="49"/>
      <c r="E2" s="49"/>
      <c r="F2" s="49"/>
      <c r="G2" s="49"/>
      <c r="H2" s="49"/>
      <c r="K2" s="51"/>
      <c r="M2" s="52"/>
    </row>
    <row r="3" spans="1:16" s="51" customFormat="1" ht="35.25" customHeight="1" thickBot="1" x14ac:dyDescent="0.25">
      <c r="A3" s="53" t="s">
        <v>33</v>
      </c>
      <c r="B3" s="54" t="s">
        <v>79</v>
      </c>
      <c r="C3" s="55" t="s">
        <v>214</v>
      </c>
      <c r="D3" s="55" t="s">
        <v>306</v>
      </c>
      <c r="E3" s="55" t="s">
        <v>307</v>
      </c>
      <c r="F3" s="56" t="s">
        <v>34</v>
      </c>
      <c r="G3" s="56" t="s">
        <v>35</v>
      </c>
      <c r="H3" s="57" t="s">
        <v>308</v>
      </c>
      <c r="I3" s="535"/>
      <c r="J3" s="536"/>
      <c r="K3" s="50"/>
    </row>
    <row r="4" spans="1:16" s="50" customFormat="1" ht="29.25" customHeight="1" thickBot="1" x14ac:dyDescent="0.25">
      <c r="A4" s="58" t="e">
        <f>VLOOKUP($I$3,'DATOS 1'!B6:J28,2,FALSE)</f>
        <v>#N/A</v>
      </c>
      <c r="B4" s="58" t="e">
        <f>VLOOKUP($I$3,'DATOS 1'!$B$6:$J$28,3,FALSE)</f>
        <v>#N/A</v>
      </c>
      <c r="C4" s="59" t="e">
        <f>VLOOKUP($I$3,'DATOS 1'!$B$6:$J$28,8,FALSE)</f>
        <v>#N/A</v>
      </c>
      <c r="D4" s="59" t="e">
        <f>VLOOKUP($I$3,'DATOS 1'!$B$6:$J$28,6,FALSE)</f>
        <v>#N/A</v>
      </c>
      <c r="E4" s="58" t="e">
        <f>VLOOKUP($I$3,'DATOS 1'!$B$6:$J$28,7,FALSE)</f>
        <v>#N/A</v>
      </c>
      <c r="F4" s="58" t="e">
        <f>VLOOKUP($I$3,'DATOS 1'!$B$6:$J$28,4,FALSE)</f>
        <v>#N/A</v>
      </c>
      <c r="G4" s="58" t="e">
        <f>VLOOKUP($I$3,'DATOS 1'!$B$6:$J$28,5,FALSE)</f>
        <v>#N/A</v>
      </c>
      <c r="H4" s="59" t="e">
        <f>VLOOKUP($I$3,'DATOS 1'!$B$6:$J$28,9,FALSE)</f>
        <v>#N/A</v>
      </c>
      <c r="I4" s="537"/>
      <c r="J4" s="538"/>
      <c r="K4" s="47"/>
      <c r="L4" s="60"/>
      <c r="M4" s="60"/>
    </row>
    <row r="5" spans="1:16" s="62" customFormat="1" ht="6.75" customHeight="1" thickBot="1" x14ac:dyDescent="0.25">
      <c r="A5" s="61"/>
      <c r="B5" s="61"/>
      <c r="C5" s="61"/>
      <c r="F5" s="61"/>
      <c r="G5" s="61"/>
      <c r="H5" s="61"/>
      <c r="K5" s="47"/>
    </row>
    <row r="6" spans="1:16" ht="31.5" customHeight="1" thickBot="1" x14ac:dyDescent="0.25">
      <c r="A6" s="527" t="s">
        <v>36</v>
      </c>
      <c r="B6" s="528"/>
      <c r="C6" s="528"/>
      <c r="D6" s="529"/>
      <c r="E6" s="41"/>
      <c r="F6" s="527" t="s">
        <v>37</v>
      </c>
      <c r="G6" s="528"/>
      <c r="H6" s="528"/>
      <c r="I6" s="529"/>
      <c r="J6" s="42"/>
    </row>
    <row r="7" spans="1:16" ht="31.5" customHeight="1" x14ac:dyDescent="0.2">
      <c r="A7" s="63" t="s">
        <v>38</v>
      </c>
      <c r="B7" s="64" t="e">
        <f>VLOOKUP($E$6,'DATOS 1'!N10:AA61,2,FALSE)</f>
        <v>#N/A</v>
      </c>
      <c r="C7" s="65" t="s">
        <v>23</v>
      </c>
      <c r="D7" s="66" t="e">
        <f>VLOOKUP($E$6,'DATOS 1'!N10:AA61,3,FALSE)</f>
        <v>#N/A</v>
      </c>
      <c r="E7" s="67"/>
      <c r="F7" s="63" t="s">
        <v>38</v>
      </c>
      <c r="G7" s="66" t="e">
        <f>VLOOKUP($J$6,'DATOS 1'!B36:I58,2,FALSE)</f>
        <v>#N/A</v>
      </c>
      <c r="H7" s="68" t="s">
        <v>23</v>
      </c>
      <c r="I7" s="66" t="e">
        <f>VLOOKUP($J$6,'DATOS 1'!B36:I58,3,FALSE)</f>
        <v>#N/A</v>
      </c>
      <c r="J7" s="69"/>
    </row>
    <row r="8" spans="1:16" ht="31.5" customHeight="1" x14ac:dyDescent="0.2">
      <c r="A8" s="70" t="s">
        <v>39</v>
      </c>
      <c r="B8" s="71" t="e">
        <f>VLOOKUP($E$6,'DATOS 1'!N10:AA61,4,FALSE)</f>
        <v>#N/A</v>
      </c>
      <c r="C8" s="72" t="s">
        <v>40</v>
      </c>
      <c r="D8" s="73" t="e">
        <f>VLOOKUP($E$6,'DATOS 1'!N10:AA61,5,FALSE)</f>
        <v>#N/A</v>
      </c>
      <c r="E8" s="67"/>
      <c r="F8" s="70" t="s">
        <v>39</v>
      </c>
      <c r="G8" s="71" t="e">
        <f>VLOOKUP($J$6,'DATOS 1'!B36:I58,4,FALSE)</f>
        <v>#N/A</v>
      </c>
      <c r="H8" s="72" t="s">
        <v>40</v>
      </c>
      <c r="I8" s="73" t="e">
        <f>VLOOKUP($J$6,'DATOS 1'!B36:I58,5,FALSE)</f>
        <v>#N/A</v>
      </c>
      <c r="J8" s="69"/>
    </row>
    <row r="9" spans="1:16" ht="31.5" customHeight="1" x14ac:dyDescent="0.2">
      <c r="A9" s="74" t="s">
        <v>41</v>
      </c>
      <c r="B9" s="71" t="e">
        <f>VLOOKUP($E$6,'DATOS 1'!N10:AA61,6,FALSE)</f>
        <v>#N/A</v>
      </c>
      <c r="C9" s="75" t="s">
        <v>31</v>
      </c>
      <c r="D9" s="76" t="e">
        <f>VLOOKUP($E$6,'DATOS 1'!N10:AA61,7,FALSE)</f>
        <v>#N/A</v>
      </c>
      <c r="F9" s="509" t="s">
        <v>91</v>
      </c>
      <c r="G9" s="510"/>
      <c r="H9" s="71" t="e">
        <f>VLOOKUP($J$6,'DATOS 1'!B36:I58,6,FALSE)</f>
        <v>#N/A</v>
      </c>
      <c r="I9" s="78" t="s">
        <v>1</v>
      </c>
      <c r="J9" s="69"/>
      <c r="K9" s="79"/>
    </row>
    <row r="10" spans="1:16" s="79" customFormat="1" ht="31.5" customHeight="1" x14ac:dyDescent="0.25">
      <c r="A10" s="509" t="s">
        <v>92</v>
      </c>
      <c r="B10" s="510"/>
      <c r="C10" s="71" t="e">
        <f>VLOOKUP($E$6,'DATOS 1'!N10:AA61,8,FALSE)</f>
        <v>#N/A</v>
      </c>
      <c r="D10" s="78" t="s">
        <v>1</v>
      </c>
      <c r="F10" s="509" t="s">
        <v>93</v>
      </c>
      <c r="G10" s="510"/>
      <c r="H10" s="71" t="e">
        <f>VLOOKUP($J$6,'DATOS 1'!B36:I58,7,FALSE)</f>
        <v>#N/A</v>
      </c>
      <c r="I10" s="78" t="s">
        <v>109</v>
      </c>
      <c r="J10" s="80"/>
    </row>
    <row r="11" spans="1:16" s="79" customFormat="1" ht="31.5" customHeight="1" thickBot="1" x14ac:dyDescent="0.3">
      <c r="A11" s="509" t="s">
        <v>94</v>
      </c>
      <c r="B11" s="510"/>
      <c r="C11" s="71" t="e">
        <f>VLOOKUP($E$6,'DATOS 1'!N10:AA61,9,FALSE)</f>
        <v>#N/A</v>
      </c>
      <c r="D11" s="78" t="s">
        <v>3</v>
      </c>
      <c r="E11" s="81"/>
      <c r="F11" s="539" t="s">
        <v>95</v>
      </c>
      <c r="G11" s="540"/>
      <c r="H11" s="82" t="e">
        <f>VLOOKUP($J$6,'DATOS 1'!B36:I58,8,FALSE)</f>
        <v>#N/A</v>
      </c>
      <c r="I11" s="83" t="s">
        <v>109</v>
      </c>
      <c r="J11" s="80"/>
    </row>
    <row r="12" spans="1:16" s="79" customFormat="1" ht="31.5" customHeight="1" thickBot="1" x14ac:dyDescent="0.3">
      <c r="A12" s="509" t="s">
        <v>96</v>
      </c>
      <c r="B12" s="510"/>
      <c r="C12" s="71" t="e">
        <f>VLOOKUP($E$6,'DATOS 1'!N10:AA61,10,FALSE)</f>
        <v>#N/A</v>
      </c>
      <c r="D12" s="78" t="s">
        <v>3</v>
      </c>
      <c r="E12" s="80"/>
      <c r="F12" s="80"/>
      <c r="G12" s="80"/>
      <c r="H12" s="80"/>
    </row>
    <row r="13" spans="1:16" s="79" customFormat="1" ht="31.5" customHeight="1" thickBot="1" x14ac:dyDescent="0.3">
      <c r="A13" s="509" t="s">
        <v>97</v>
      </c>
      <c r="B13" s="510"/>
      <c r="C13" s="71" t="e">
        <f>VLOOKUP($E$6,'DATOS 1'!N10:AA61,11,FALSE)</f>
        <v>#N/A</v>
      </c>
      <c r="D13" s="78" t="s">
        <v>109</v>
      </c>
      <c r="E13" s="80"/>
      <c r="F13" s="527" t="s">
        <v>43</v>
      </c>
      <c r="G13" s="528"/>
      <c r="H13" s="528"/>
      <c r="I13" s="529"/>
      <c r="J13" s="43"/>
    </row>
    <row r="14" spans="1:16" s="79" customFormat="1" ht="31.5" customHeight="1" x14ac:dyDescent="0.2">
      <c r="A14" s="509" t="s">
        <v>98</v>
      </c>
      <c r="B14" s="510"/>
      <c r="C14" s="71" t="e">
        <f>VLOOKUP($E$6,'DATOS 1'!N10:AA61,12,FALSE)</f>
        <v>#N/A</v>
      </c>
      <c r="D14" s="78" t="s">
        <v>109</v>
      </c>
      <c r="E14" s="80"/>
      <c r="F14" s="63" t="s">
        <v>23</v>
      </c>
      <c r="G14" s="64" t="e">
        <f>VLOOKUP($J$13,'DATOS 1'!$N$68:$Q$75,2,FALSE)</f>
        <v>#N/A</v>
      </c>
      <c r="H14" s="68" t="s">
        <v>39</v>
      </c>
      <c r="I14" s="64" t="e">
        <f>VLOOKUP($J$13,'DATOS 1'!$N$68:$R$75,3,FALSE)</f>
        <v>#N/A</v>
      </c>
      <c r="J14" s="84"/>
      <c r="K14" s="47"/>
    </row>
    <row r="15" spans="1:16" ht="31.5" customHeight="1" thickBot="1" x14ac:dyDescent="0.25">
      <c r="A15" s="511" t="s">
        <v>99</v>
      </c>
      <c r="B15" s="512"/>
      <c r="C15" s="82" t="e">
        <f>VLOOKUP($E$6,'DATOS 1'!N10:AA61,13,FALSE)</f>
        <v>#N/A</v>
      </c>
      <c r="D15" s="83" t="s">
        <v>109</v>
      </c>
      <c r="E15" s="69"/>
      <c r="F15" s="85" t="s">
        <v>90</v>
      </c>
      <c r="G15" s="82" t="e">
        <f>VLOOKUP($J$13,'DATOS 1'!$N$68:$Q$75,4,FALSE)</f>
        <v>#N/A</v>
      </c>
      <c r="H15" s="82" t="s">
        <v>1</v>
      </c>
      <c r="I15" s="86" t="s">
        <v>246</v>
      </c>
      <c r="J15" s="87" t="e">
        <f>VLOOKUP($J$13,'DATOS 1'!$N$68:$R$75,5,FALSE)</f>
        <v>#N/A</v>
      </c>
      <c r="K15" s="62"/>
    </row>
    <row r="16" spans="1:16" s="62" customFormat="1" ht="6.75" customHeight="1" thickBot="1" x14ac:dyDescent="0.25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47"/>
    </row>
    <row r="17" spans="1:11" ht="31.5" customHeight="1" thickBot="1" x14ac:dyDescent="0.25">
      <c r="A17" s="513" t="s">
        <v>44</v>
      </c>
      <c r="B17" s="514"/>
      <c r="C17" s="514"/>
      <c r="D17" s="514"/>
      <c r="E17" s="514"/>
      <c r="F17" s="514"/>
      <c r="G17" s="514"/>
      <c r="H17" s="514"/>
      <c r="I17" s="514"/>
      <c r="J17" s="515"/>
    </row>
    <row r="18" spans="1:11" ht="46.5" customHeight="1" thickBot="1" x14ac:dyDescent="0.25">
      <c r="A18" s="88" t="s">
        <v>23</v>
      </c>
      <c r="B18" s="89" t="e">
        <f>VLOOKUP($J$18,'DATOS 1'!B68:K87,2,FALSE)</f>
        <v>#N/A</v>
      </c>
      <c r="C18" s="90" t="s">
        <v>16</v>
      </c>
      <c r="D18" s="91" t="e">
        <f>VLOOKUP($J$18,'DATOS 1'!$B$67:$J$87,3,FALSE)</f>
        <v>#N/A</v>
      </c>
      <c r="E18" s="92" t="s">
        <v>41</v>
      </c>
      <c r="F18" s="516" t="e">
        <f>VLOOKUP($J$18,'DATOS 1'!$B$67:$K$87,10,FALSE)</f>
        <v>#N/A</v>
      </c>
      <c r="G18" s="517"/>
      <c r="H18" s="90" t="s">
        <v>42</v>
      </c>
      <c r="I18" s="93" t="e">
        <f>VLOOKUP($J$18,'DATOS 1'!$B$67:$J$87,9,FALSE)</f>
        <v>#N/A</v>
      </c>
      <c r="J18" s="44"/>
    </row>
    <row r="19" spans="1:11" ht="31.5" customHeight="1" thickBot="1" x14ac:dyDescent="0.25">
      <c r="A19" s="518" t="s">
        <v>266</v>
      </c>
      <c r="B19" s="519"/>
      <c r="C19" s="94" t="s">
        <v>45</v>
      </c>
      <c r="D19" s="95" t="e">
        <f>VLOOKUP(J19,'DATOS 1'!F89:I94,2,FALSE)</f>
        <v>#N/A</v>
      </c>
      <c r="E19" s="520" t="s">
        <v>46</v>
      </c>
      <c r="F19" s="521"/>
      <c r="G19" s="96" t="e">
        <f>VLOOKUP(J19,'DATOS 1'!F89:I94,3,FALSE)</f>
        <v>#N/A</v>
      </c>
      <c r="H19" s="207" t="s">
        <v>22</v>
      </c>
      <c r="I19" s="96" t="e">
        <f>VLOOKUP(J19,'DATOS 1'!F89:I94,4,FALSE)</f>
        <v>#N/A</v>
      </c>
      <c r="J19" s="44"/>
      <c r="K19" s="98"/>
    </row>
    <row r="20" spans="1:11" s="98" customFormat="1" ht="15" customHeight="1" thickBot="1" x14ac:dyDescent="0.25">
      <c r="A20" s="99"/>
      <c r="B20" s="99"/>
      <c r="C20" s="99"/>
      <c r="D20" s="99"/>
      <c r="E20" s="99"/>
      <c r="F20" s="99"/>
      <c r="G20" s="99"/>
      <c r="H20" s="99"/>
      <c r="I20" s="99"/>
      <c r="J20" s="99"/>
      <c r="K20" s="100"/>
    </row>
    <row r="21" spans="1:11" s="100" customFormat="1" ht="31.5" customHeight="1" thickBot="1" x14ac:dyDescent="0.25">
      <c r="A21" s="481" t="s">
        <v>47</v>
      </c>
      <c r="B21" s="482"/>
      <c r="C21" s="482"/>
      <c r="D21" s="482"/>
      <c r="E21" s="482"/>
      <c r="F21" s="482"/>
      <c r="G21" s="482"/>
      <c r="H21" s="482"/>
      <c r="I21" s="482"/>
      <c r="J21" s="483"/>
      <c r="K21" s="99"/>
    </row>
    <row r="22" spans="1:11" s="99" customFormat="1" ht="2.25" customHeight="1" thickBot="1" x14ac:dyDescent="0.25">
      <c r="A22" s="101"/>
      <c r="B22" s="102"/>
      <c r="C22" s="102"/>
      <c r="D22" s="102"/>
      <c r="E22" s="102"/>
      <c r="F22" s="102"/>
      <c r="G22" s="102"/>
      <c r="H22" s="102"/>
      <c r="I22" s="102"/>
      <c r="J22" s="103"/>
      <c r="K22" s="100"/>
    </row>
    <row r="23" spans="1:11" s="100" customFormat="1" ht="31.5" customHeight="1" thickBot="1" x14ac:dyDescent="0.25">
      <c r="A23" s="104" t="s">
        <v>48</v>
      </c>
      <c r="B23" s="24"/>
      <c r="C23" s="495" t="s">
        <v>45</v>
      </c>
      <c r="D23" s="496"/>
      <c r="E23" s="18"/>
      <c r="F23" s="497" t="s">
        <v>46</v>
      </c>
      <c r="G23" s="498"/>
      <c r="H23" s="22"/>
      <c r="I23" s="105" t="s">
        <v>22</v>
      </c>
      <c r="J23" s="45"/>
      <c r="K23" s="98"/>
    </row>
    <row r="24" spans="1:11" s="98" customFormat="1" ht="15" customHeight="1" thickBot="1" x14ac:dyDescent="0.25">
      <c r="A24" s="99"/>
      <c r="B24" s="99"/>
      <c r="C24" s="99"/>
      <c r="D24" s="99"/>
      <c r="E24" s="99"/>
      <c r="F24" s="99"/>
      <c r="G24" s="99"/>
      <c r="H24" s="99"/>
      <c r="I24" s="99"/>
      <c r="J24" s="44"/>
      <c r="K24" s="100"/>
    </row>
    <row r="25" spans="1:11" s="100" customFormat="1" ht="29.25" customHeight="1" thickBot="1" x14ac:dyDescent="0.25">
      <c r="A25" s="205" t="s">
        <v>186</v>
      </c>
      <c r="B25" s="107">
        <v>6</v>
      </c>
      <c r="C25" s="522" t="s">
        <v>49</v>
      </c>
      <c r="D25" s="523"/>
      <c r="E25" s="523"/>
      <c r="F25" s="523"/>
      <c r="G25" s="523"/>
      <c r="H25" s="524"/>
      <c r="I25" s="525" t="s">
        <v>215</v>
      </c>
      <c r="J25" s="526"/>
    </row>
    <row r="26" spans="1:11" s="100" customFormat="1" ht="31.5" customHeight="1" thickBot="1" x14ac:dyDescent="0.25">
      <c r="A26" s="493" t="s">
        <v>50</v>
      </c>
      <c r="B26" s="506"/>
      <c r="C26" s="108">
        <v>1</v>
      </c>
      <c r="D26" s="108">
        <v>2</v>
      </c>
      <c r="E26" s="108">
        <v>3</v>
      </c>
      <c r="F26" s="108">
        <v>4</v>
      </c>
      <c r="G26" s="108">
        <v>5</v>
      </c>
      <c r="H26" s="109">
        <v>6</v>
      </c>
      <c r="I26" s="507"/>
      <c r="J26" s="508"/>
    </row>
    <row r="27" spans="1:11" s="100" customFormat="1" ht="31.5" customHeight="1" x14ac:dyDescent="0.2">
      <c r="A27" s="493" t="s">
        <v>51</v>
      </c>
      <c r="B27" s="206" t="s">
        <v>0</v>
      </c>
      <c r="C27" s="27"/>
      <c r="D27" s="27"/>
      <c r="E27" s="27"/>
      <c r="F27" s="27"/>
      <c r="G27" s="27"/>
      <c r="H27" s="27"/>
      <c r="I27" s="99"/>
      <c r="J27" s="99"/>
    </row>
    <row r="28" spans="1:11" s="100" customFormat="1" ht="31.5" customHeight="1" x14ac:dyDescent="0.2">
      <c r="A28" s="493"/>
      <c r="B28" s="206" t="s">
        <v>2</v>
      </c>
      <c r="C28" s="27"/>
      <c r="D28" s="27"/>
      <c r="E28" s="27"/>
      <c r="F28" s="27"/>
      <c r="G28" s="27"/>
      <c r="H28" s="27"/>
      <c r="I28" s="99"/>
      <c r="J28" s="99"/>
    </row>
    <row r="29" spans="1:11" s="100" customFormat="1" ht="31.5" customHeight="1" x14ac:dyDescent="0.2">
      <c r="A29" s="493"/>
      <c r="B29" s="206" t="s">
        <v>2</v>
      </c>
      <c r="C29" s="27"/>
      <c r="D29" s="27"/>
      <c r="E29" s="27"/>
      <c r="F29" s="27"/>
      <c r="G29" s="27"/>
      <c r="H29" s="27"/>
      <c r="I29" s="99"/>
      <c r="J29" s="99"/>
    </row>
    <row r="30" spans="1:11" s="100" customFormat="1" ht="31.5" customHeight="1" thickBot="1" x14ac:dyDescent="0.25">
      <c r="A30" s="494"/>
      <c r="B30" s="111" t="s">
        <v>0</v>
      </c>
      <c r="C30" s="28"/>
      <c r="D30" s="28"/>
      <c r="E30" s="28"/>
      <c r="F30" s="28"/>
      <c r="G30" s="28"/>
      <c r="H30" s="28"/>
      <c r="I30" s="99"/>
      <c r="J30" s="99"/>
      <c r="K30" s="98"/>
    </row>
    <row r="31" spans="1:11" s="98" customFormat="1" ht="15" customHeight="1" thickBot="1" x14ac:dyDescent="0.25">
      <c r="A31" s="99"/>
      <c r="B31" s="99"/>
      <c r="C31" s="99"/>
      <c r="D31" s="99"/>
      <c r="E31" s="99"/>
      <c r="F31" s="99"/>
      <c r="G31" s="99"/>
      <c r="H31" s="99"/>
      <c r="I31" s="99"/>
      <c r="J31" s="99"/>
      <c r="K31" s="100"/>
    </row>
    <row r="32" spans="1:11" s="100" customFormat="1" ht="31.5" customHeight="1" thickBot="1" x14ac:dyDescent="0.25">
      <c r="A32" s="112" t="s">
        <v>52</v>
      </c>
      <c r="B32" s="19"/>
      <c r="C32" s="495" t="s">
        <v>45</v>
      </c>
      <c r="D32" s="496"/>
      <c r="E32" s="18"/>
      <c r="F32" s="497" t="s">
        <v>46</v>
      </c>
      <c r="G32" s="498"/>
      <c r="H32" s="22"/>
      <c r="I32" s="113" t="s">
        <v>22</v>
      </c>
      <c r="J32" s="23"/>
      <c r="K32" s="98"/>
    </row>
    <row r="33" spans="1:11" s="98" customFormat="1" ht="12" customHeight="1" x14ac:dyDescent="0.2">
      <c r="A33" s="114"/>
      <c r="B33" s="114"/>
      <c r="C33" s="114"/>
      <c r="D33" s="114"/>
      <c r="E33" s="114"/>
      <c r="F33" s="114"/>
      <c r="G33" s="114"/>
      <c r="H33" s="114"/>
      <c r="I33" s="114"/>
      <c r="J33" s="114"/>
      <c r="K33" s="100"/>
    </row>
    <row r="34" spans="1:11" s="100" customFormat="1" ht="15" customHeight="1" thickBot="1" x14ac:dyDescent="0.25">
      <c r="A34" s="115"/>
      <c r="B34" s="115"/>
      <c r="C34" s="115"/>
      <c r="D34" s="115"/>
      <c r="E34" s="115"/>
      <c r="F34" s="115"/>
      <c r="G34" s="115"/>
      <c r="H34" s="115"/>
      <c r="I34" s="115"/>
      <c r="J34" s="115"/>
    </row>
    <row r="35" spans="1:11" s="100" customFormat="1" ht="32.25" customHeight="1" thickBot="1" x14ac:dyDescent="0.25">
      <c r="A35" s="481" t="s">
        <v>53</v>
      </c>
      <c r="B35" s="482"/>
      <c r="C35" s="482"/>
      <c r="D35" s="482"/>
      <c r="E35" s="482"/>
      <c r="F35" s="482"/>
      <c r="G35" s="482"/>
      <c r="H35" s="482"/>
      <c r="I35" s="482"/>
      <c r="J35" s="483"/>
    </row>
    <row r="36" spans="1:11" s="100" customFormat="1" ht="3.75" customHeight="1" thickBot="1" x14ac:dyDescent="0.25">
      <c r="A36" s="114"/>
      <c r="B36" s="99"/>
      <c r="C36" s="99"/>
      <c r="D36" s="99"/>
      <c r="E36" s="99"/>
      <c r="F36" s="99"/>
      <c r="G36" s="99"/>
      <c r="H36" s="99"/>
      <c r="I36" s="99"/>
      <c r="J36" s="114"/>
    </row>
    <row r="37" spans="1:11" s="100" customFormat="1" ht="31.5" customHeight="1" thickBot="1" x14ac:dyDescent="0.25">
      <c r="A37" s="99"/>
      <c r="B37" s="464" t="s">
        <v>54</v>
      </c>
      <c r="C37" s="465"/>
      <c r="D37" s="465"/>
      <c r="E37" s="465"/>
      <c r="F37" s="465"/>
      <c r="G37" s="465"/>
      <c r="H37" s="466"/>
      <c r="I37" s="99"/>
      <c r="J37" s="99"/>
    </row>
    <row r="38" spans="1:11" s="100" customFormat="1" ht="31.5" customHeight="1" thickBot="1" x14ac:dyDescent="0.25">
      <c r="A38" s="99"/>
      <c r="B38" s="116" t="s">
        <v>50</v>
      </c>
      <c r="C38" s="117">
        <v>1</v>
      </c>
      <c r="D38" s="206">
        <v>2</v>
      </c>
      <c r="E38" s="206">
        <v>3</v>
      </c>
      <c r="F38" s="206">
        <v>4</v>
      </c>
      <c r="G38" s="206">
        <v>5</v>
      </c>
      <c r="H38" s="118">
        <v>6</v>
      </c>
      <c r="I38" s="99"/>
      <c r="J38" s="99"/>
    </row>
    <row r="39" spans="1:11" s="100" customFormat="1" ht="31.5" customHeight="1" x14ac:dyDescent="0.2">
      <c r="A39" s="119"/>
      <c r="B39" s="120"/>
      <c r="C39" s="121" t="e">
        <f>+AVERAGE(C27,C30)</f>
        <v>#DIV/0!</v>
      </c>
      <c r="D39" s="122" t="e">
        <f t="shared" ref="D39:H39" si="0">+AVERAGE(D27,D30)</f>
        <v>#DIV/0!</v>
      </c>
      <c r="E39" s="122" t="e">
        <f t="shared" si="0"/>
        <v>#DIV/0!</v>
      </c>
      <c r="F39" s="122" t="e">
        <f t="shared" si="0"/>
        <v>#DIV/0!</v>
      </c>
      <c r="G39" s="122" t="e">
        <f t="shared" si="0"/>
        <v>#DIV/0!</v>
      </c>
      <c r="H39" s="123" t="e">
        <f t="shared" si="0"/>
        <v>#DIV/0!</v>
      </c>
      <c r="I39" s="99"/>
      <c r="J39" s="99"/>
    </row>
    <row r="40" spans="1:11" s="100" customFormat="1" ht="31.5" customHeight="1" x14ac:dyDescent="0.2">
      <c r="A40" s="119"/>
      <c r="B40" s="124"/>
      <c r="C40" s="125" t="e">
        <f>+AVERAGE(C28:C29)</f>
        <v>#DIV/0!</v>
      </c>
      <c r="D40" s="126" t="e">
        <f t="shared" ref="D40:H40" si="1">+AVERAGE(D28:D29)</f>
        <v>#DIV/0!</v>
      </c>
      <c r="E40" s="126" t="e">
        <f t="shared" si="1"/>
        <v>#DIV/0!</v>
      </c>
      <c r="F40" s="126" t="e">
        <f t="shared" si="1"/>
        <v>#DIV/0!</v>
      </c>
      <c r="G40" s="126" t="e">
        <f t="shared" si="1"/>
        <v>#DIV/0!</v>
      </c>
      <c r="H40" s="127" t="e">
        <f t="shared" si="1"/>
        <v>#DIV/0!</v>
      </c>
      <c r="I40" s="99"/>
      <c r="J40" s="99"/>
    </row>
    <row r="41" spans="1:11" s="100" customFormat="1" ht="31.5" customHeight="1" thickBot="1" x14ac:dyDescent="0.25">
      <c r="A41" s="119"/>
      <c r="B41" s="128"/>
      <c r="C41" s="129" t="e">
        <f>+C40-C39</f>
        <v>#DIV/0!</v>
      </c>
      <c r="D41" s="130" t="e">
        <f t="shared" ref="D41:H41" si="2">+D40-D39</f>
        <v>#DIV/0!</v>
      </c>
      <c r="E41" s="130" t="e">
        <f t="shared" si="2"/>
        <v>#DIV/0!</v>
      </c>
      <c r="F41" s="130" t="e">
        <f t="shared" si="2"/>
        <v>#DIV/0!</v>
      </c>
      <c r="G41" s="130" t="e">
        <f t="shared" si="2"/>
        <v>#DIV/0!</v>
      </c>
      <c r="H41" s="131" t="e">
        <f t="shared" si="2"/>
        <v>#DIV/0!</v>
      </c>
      <c r="I41" s="99"/>
      <c r="J41" s="99"/>
    </row>
    <row r="42" spans="1:11" s="100" customFormat="1" ht="31.5" customHeight="1" thickBot="1" x14ac:dyDescent="0.25">
      <c r="A42" s="99"/>
      <c r="B42" s="132" t="s">
        <v>55</v>
      </c>
      <c r="C42" s="133" t="e">
        <f>+AVERAGE(C41:H41)</f>
        <v>#DIV/0!</v>
      </c>
      <c r="D42" s="99"/>
      <c r="E42" s="99"/>
      <c r="F42" s="99"/>
      <c r="G42" s="99"/>
      <c r="H42" s="99"/>
      <c r="I42" s="99"/>
      <c r="J42" s="99"/>
    </row>
    <row r="43" spans="1:11" s="100" customFormat="1" ht="31.5" customHeight="1" thickBot="1" x14ac:dyDescent="0.25">
      <c r="A43" s="99"/>
      <c r="B43" s="134" t="s">
        <v>110</v>
      </c>
      <c r="C43" s="135" t="e">
        <f>+STDEV(C41:H41)</f>
        <v>#DIV/0!</v>
      </c>
      <c r="D43" s="99"/>
      <c r="E43" s="99"/>
      <c r="F43" s="99"/>
      <c r="G43" s="99"/>
      <c r="H43" s="99"/>
      <c r="I43" s="99"/>
      <c r="J43" s="99"/>
      <c r="K43" s="98"/>
    </row>
    <row r="44" spans="1:11" s="98" customFormat="1" ht="15" customHeight="1" x14ac:dyDescent="0.2">
      <c r="A44" s="99"/>
      <c r="B44" s="99"/>
      <c r="C44" s="99"/>
      <c r="D44" s="99"/>
      <c r="E44" s="99"/>
      <c r="F44" s="99"/>
      <c r="G44" s="136"/>
      <c r="H44" s="99"/>
      <c r="I44" s="99"/>
      <c r="J44" s="99"/>
      <c r="K44" s="100"/>
    </row>
    <row r="45" spans="1:11" s="100" customFormat="1" ht="31.5" customHeight="1" thickBot="1" x14ac:dyDescent="0.25">
      <c r="A45" s="499" t="s">
        <v>56</v>
      </c>
      <c r="B45" s="499"/>
      <c r="C45" s="499"/>
      <c r="D45" s="499"/>
      <c r="E45" s="499"/>
      <c r="F45" s="499"/>
      <c r="G45" s="499"/>
      <c r="H45" s="499"/>
      <c r="I45" s="499"/>
      <c r="J45" s="499"/>
    </row>
    <row r="46" spans="1:11" s="100" customFormat="1" ht="31.5" customHeight="1" thickBot="1" x14ac:dyDescent="0.25">
      <c r="A46" s="99"/>
      <c r="B46" s="500" t="s">
        <v>57</v>
      </c>
      <c r="C46" s="501"/>
      <c r="D46" s="137" t="s">
        <v>58</v>
      </c>
      <c r="E46" s="99"/>
      <c r="F46" s="99"/>
      <c r="G46" s="99"/>
      <c r="H46" s="136"/>
      <c r="I46" s="99"/>
      <c r="J46" s="99"/>
    </row>
    <row r="47" spans="1:11" s="100" customFormat="1" ht="31.5" customHeight="1" x14ac:dyDescent="0.2">
      <c r="A47" s="99"/>
      <c r="B47" s="502" t="s">
        <v>45</v>
      </c>
      <c r="C47" s="503"/>
      <c r="D47" s="138" t="e">
        <f>+AVERAGE(E32,E23)</f>
        <v>#DIV/0!</v>
      </c>
      <c r="E47" s="99"/>
      <c r="F47" s="491" t="s">
        <v>100</v>
      </c>
      <c r="G47" s="492"/>
      <c r="H47" s="139" t="e">
        <f>+(0.34848*D49-0.009024*D48*EXP(0.0612*D47))/(273.15+D47)</f>
        <v>#DIV/0!</v>
      </c>
      <c r="I47" s="140" t="s">
        <v>103</v>
      </c>
      <c r="J47" s="99"/>
    </row>
    <row r="48" spans="1:11" s="100" customFormat="1" ht="31.5" customHeight="1" thickBot="1" x14ac:dyDescent="0.25">
      <c r="A48" s="99"/>
      <c r="B48" s="502" t="s">
        <v>46</v>
      </c>
      <c r="C48" s="503"/>
      <c r="D48" s="138" t="e">
        <f>+AVERAGE(H32,H23)</f>
        <v>#DIV/0!</v>
      </c>
      <c r="E48" s="99"/>
      <c r="F48" s="504" t="s">
        <v>101</v>
      </c>
      <c r="G48" s="505"/>
      <c r="H48" s="141" t="e">
        <f>+H47*((0.001)^2+(0.0001*I19/2)^2+(-0.0034*D19/2)^2+(-0.1*G19/2)^2)^0.5</f>
        <v>#DIV/0!</v>
      </c>
      <c r="I48" s="142" t="s">
        <v>103</v>
      </c>
      <c r="J48" s="99"/>
    </row>
    <row r="49" spans="1:11" s="100" customFormat="1" ht="31.5" customHeight="1" thickBot="1" x14ac:dyDescent="0.25">
      <c r="A49" s="99"/>
      <c r="B49" s="489" t="s">
        <v>22</v>
      </c>
      <c r="C49" s="490"/>
      <c r="D49" s="143" t="e">
        <f>+AVERAGE(J32,J24)</f>
        <v>#DIV/0!</v>
      </c>
      <c r="E49" s="99"/>
      <c r="F49" s="491" t="s">
        <v>102</v>
      </c>
      <c r="G49" s="492"/>
      <c r="H49" s="144">
        <v>1.2</v>
      </c>
      <c r="I49" s="142" t="s">
        <v>103</v>
      </c>
      <c r="J49" s="99"/>
      <c r="K49" s="98"/>
    </row>
    <row r="50" spans="1:11" s="98" customFormat="1" ht="15" customHeight="1" thickBot="1" x14ac:dyDescent="0.25">
      <c r="A50" s="99"/>
      <c r="B50" s="99"/>
      <c r="C50" s="99"/>
      <c r="D50" s="99"/>
      <c r="E50" s="99"/>
      <c r="F50" s="99"/>
      <c r="G50" s="99"/>
      <c r="H50" s="99"/>
      <c r="I50" s="99"/>
      <c r="J50" s="99"/>
      <c r="K50" s="100"/>
    </row>
    <row r="51" spans="1:11" s="100" customFormat="1" ht="31.5" customHeight="1" thickBot="1" x14ac:dyDescent="0.25">
      <c r="A51" s="464" t="s">
        <v>59</v>
      </c>
      <c r="B51" s="465"/>
      <c r="C51" s="465"/>
      <c r="D51" s="465"/>
      <c r="E51" s="465"/>
      <c r="F51" s="465"/>
      <c r="G51" s="465"/>
      <c r="H51" s="465"/>
      <c r="I51" s="465"/>
      <c r="J51" s="466"/>
    </row>
    <row r="52" spans="1:11" s="100" customFormat="1" ht="31.5" customHeight="1" x14ac:dyDescent="0.35">
      <c r="A52" s="99"/>
      <c r="B52" s="145" t="s">
        <v>60</v>
      </c>
      <c r="C52" s="146"/>
      <c r="D52" s="467" t="s">
        <v>104</v>
      </c>
      <c r="E52" s="467"/>
      <c r="F52" s="147" t="s">
        <v>61</v>
      </c>
      <c r="G52" s="148" t="s">
        <v>62</v>
      </c>
      <c r="H52" s="468" t="s">
        <v>63</v>
      </c>
      <c r="I52" s="469"/>
      <c r="J52" s="99"/>
    </row>
    <row r="53" spans="1:11" s="100" customFormat="1" ht="31.5" customHeight="1" thickBot="1" x14ac:dyDescent="0.25">
      <c r="A53" s="99"/>
      <c r="B53" s="149" t="e">
        <f>+C42</f>
        <v>#DIV/0!</v>
      </c>
      <c r="C53" s="150" t="s">
        <v>1</v>
      </c>
      <c r="D53" s="151" t="e">
        <f>+C10+C11/1000</f>
        <v>#N/A</v>
      </c>
      <c r="E53" s="150" t="s">
        <v>1</v>
      </c>
      <c r="F53" s="151" t="e">
        <f>+(H47-H49)*(1/H10-1/C13)</f>
        <v>#DIV/0!</v>
      </c>
      <c r="G53" s="152"/>
      <c r="H53" s="144" t="e">
        <f>+(B53+D53*F53)*1000</f>
        <v>#DIV/0!</v>
      </c>
      <c r="I53" s="142" t="s">
        <v>3</v>
      </c>
      <c r="J53" s="99"/>
      <c r="K53" s="98"/>
    </row>
    <row r="54" spans="1:11" s="98" customFormat="1" ht="15" customHeight="1" x14ac:dyDescent="0.2">
      <c r="A54" s="99"/>
      <c r="B54" s="99"/>
      <c r="C54" s="99"/>
      <c r="D54" s="99"/>
      <c r="E54" s="99"/>
      <c r="F54" s="99"/>
      <c r="G54" s="99"/>
      <c r="H54" s="99"/>
      <c r="I54" s="99"/>
      <c r="J54" s="99"/>
      <c r="K54" s="100"/>
    </row>
    <row r="55" spans="1:11" s="100" customFormat="1" ht="31.5" customHeight="1" x14ac:dyDescent="0.2">
      <c r="A55" s="470" t="s">
        <v>64</v>
      </c>
      <c r="B55" s="471"/>
      <c r="C55" s="471"/>
      <c r="D55" s="471"/>
      <c r="E55" s="471"/>
      <c r="F55" s="471"/>
      <c r="G55" s="471"/>
      <c r="H55" s="471"/>
      <c r="I55" s="471"/>
      <c r="J55" s="471"/>
      <c r="K55" s="98"/>
    </row>
    <row r="56" spans="1:11" s="98" customFormat="1" ht="15" customHeight="1" thickBot="1" x14ac:dyDescent="0.25">
      <c r="A56" s="99"/>
      <c r="B56" s="99"/>
      <c r="C56" s="99"/>
      <c r="D56" s="99"/>
      <c r="E56" s="99"/>
      <c r="F56" s="99"/>
      <c r="G56" s="99"/>
      <c r="H56" s="99"/>
      <c r="I56" s="99"/>
      <c r="J56" s="99"/>
      <c r="K56" s="100"/>
    </row>
    <row r="57" spans="1:11" s="100" customFormat="1" ht="31.5" customHeight="1" thickBot="1" x14ac:dyDescent="0.25">
      <c r="A57" s="472" t="s">
        <v>57</v>
      </c>
      <c r="B57" s="473"/>
      <c r="C57" s="474" t="s">
        <v>65</v>
      </c>
      <c r="D57" s="475"/>
      <c r="E57" s="153"/>
      <c r="F57" s="476"/>
      <c r="G57" s="476"/>
      <c r="H57" s="476"/>
      <c r="I57" s="476"/>
      <c r="J57" s="99"/>
    </row>
    <row r="58" spans="1:11" s="100" customFormat="1" ht="31.5" customHeight="1" x14ac:dyDescent="0.2">
      <c r="A58" s="154" t="s">
        <v>66</v>
      </c>
      <c r="B58" s="155"/>
      <c r="C58" s="156" t="e">
        <f>+C43/B25^0.5*1000</f>
        <v>#DIV/0!</v>
      </c>
      <c r="D58" s="157" t="s">
        <v>3</v>
      </c>
      <c r="E58" s="158"/>
      <c r="F58" s="476"/>
      <c r="G58" s="476"/>
      <c r="H58" s="476"/>
      <c r="I58" s="476"/>
      <c r="J58" s="99"/>
    </row>
    <row r="59" spans="1:11" s="100" customFormat="1" ht="31.5" customHeight="1" x14ac:dyDescent="0.2">
      <c r="A59" s="159" t="s">
        <v>67</v>
      </c>
      <c r="B59" s="160" t="s">
        <v>68</v>
      </c>
      <c r="C59" s="161" t="e">
        <f>+C12/2</f>
        <v>#N/A</v>
      </c>
      <c r="D59" s="162" t="s">
        <v>3</v>
      </c>
      <c r="E59" s="158"/>
      <c r="F59" s="476"/>
      <c r="G59" s="476"/>
      <c r="H59" s="476"/>
      <c r="I59" s="476"/>
      <c r="J59" s="99"/>
    </row>
    <row r="60" spans="1:11" s="100" customFormat="1" ht="31.5" customHeight="1" x14ac:dyDescent="0.2">
      <c r="A60" s="163" t="s">
        <v>69</v>
      </c>
      <c r="B60" s="164"/>
      <c r="C60" s="165" t="e">
        <f>+C12/3^0.5</f>
        <v>#N/A</v>
      </c>
      <c r="D60" s="162" t="s">
        <v>3</v>
      </c>
      <c r="E60" s="158"/>
      <c r="F60" s="476"/>
      <c r="G60" s="476"/>
      <c r="H60" s="476"/>
      <c r="I60" s="476"/>
      <c r="J60" s="99"/>
    </row>
    <row r="61" spans="1:11" s="100" customFormat="1" ht="31.5" customHeight="1" x14ac:dyDescent="0.25">
      <c r="A61" s="166" t="s">
        <v>70</v>
      </c>
      <c r="B61" s="167"/>
      <c r="C61" s="168" t="e">
        <f>+SQRT(SUMSQ(C59:C60))</f>
        <v>#N/A</v>
      </c>
      <c r="D61" s="169" t="s">
        <v>3</v>
      </c>
      <c r="E61" s="158"/>
      <c r="F61" s="476"/>
      <c r="G61" s="476"/>
      <c r="H61" s="476"/>
      <c r="I61" s="476"/>
      <c r="J61" s="99"/>
    </row>
    <row r="62" spans="1:11" s="100" customFormat="1" ht="31.5" customHeight="1" x14ac:dyDescent="0.2">
      <c r="A62" s="159" t="s">
        <v>71</v>
      </c>
      <c r="B62" s="160"/>
      <c r="C62" s="170" t="e">
        <f>+H48</f>
        <v>#DIV/0!</v>
      </c>
      <c r="D62" s="162" t="s">
        <v>103</v>
      </c>
      <c r="E62" s="99"/>
      <c r="F62" s="476"/>
      <c r="G62" s="476"/>
      <c r="H62" s="476"/>
      <c r="I62" s="476"/>
      <c r="J62" s="99"/>
    </row>
    <row r="63" spans="1:11" s="100" customFormat="1" ht="31.5" customHeight="1" x14ac:dyDescent="0.2">
      <c r="A63" s="159" t="s">
        <v>72</v>
      </c>
      <c r="B63" s="160"/>
      <c r="C63" s="171" t="e">
        <f>+H11/2</f>
        <v>#N/A</v>
      </c>
      <c r="D63" s="162" t="s">
        <v>103</v>
      </c>
      <c r="E63" s="99"/>
      <c r="F63" s="476"/>
      <c r="G63" s="476"/>
      <c r="H63" s="476"/>
      <c r="I63" s="476"/>
      <c r="J63" s="99"/>
    </row>
    <row r="64" spans="1:11" s="100" customFormat="1" ht="31.5" customHeight="1" thickBot="1" x14ac:dyDescent="0.25">
      <c r="A64" s="159" t="s">
        <v>73</v>
      </c>
      <c r="B64" s="160"/>
      <c r="C64" s="171" t="e">
        <f>+C14/2</f>
        <v>#N/A</v>
      </c>
      <c r="D64" s="162" t="s">
        <v>103</v>
      </c>
      <c r="E64" s="99"/>
      <c r="F64" s="99"/>
      <c r="G64" s="99"/>
      <c r="H64" s="99"/>
      <c r="I64" s="99"/>
      <c r="J64" s="99"/>
    </row>
    <row r="65" spans="1:11" s="100" customFormat="1" ht="31.5" customHeight="1" x14ac:dyDescent="0.25">
      <c r="A65" s="166" t="s">
        <v>74</v>
      </c>
      <c r="B65" s="167"/>
      <c r="C65" s="168" t="e">
        <f>+SQRT(ABS(((C10/1000+C11/1000000)*(C13-H10)/(C13*H10)*C62)^2+((C10/1000+C11/1000000)*(H47-H49))^2*C63^2/H10^4+(C10/1000+C11/1000000)^2*(H47-H49)*((H47-H49)-2*(C15-H49))*C64^2/C13^4))*1000000</f>
        <v>#N/A</v>
      </c>
      <c r="D65" s="169" t="s">
        <v>3</v>
      </c>
      <c r="E65" s="158"/>
      <c r="F65" s="477" t="s">
        <v>75</v>
      </c>
      <c r="G65" s="478"/>
      <c r="H65" s="172" t="e">
        <f>+SQRT(SUMSQ(C58,C61,C65,C66))</f>
        <v>#DIV/0!</v>
      </c>
      <c r="I65" s="140" t="s">
        <v>3</v>
      </c>
      <c r="J65" s="99"/>
    </row>
    <row r="66" spans="1:11" s="100" customFormat="1" ht="31.5" customHeight="1" thickBot="1" x14ac:dyDescent="0.3">
      <c r="A66" s="208" t="s">
        <v>76</v>
      </c>
      <c r="B66" s="174"/>
      <c r="C66" s="175" t="e">
        <f>+(G15/2/3^0.5)*2^0.5*1000</f>
        <v>#N/A</v>
      </c>
      <c r="D66" s="142" t="s">
        <v>3</v>
      </c>
      <c r="E66" s="158"/>
      <c r="F66" s="479" t="s">
        <v>77</v>
      </c>
      <c r="G66" s="480"/>
      <c r="H66" s="176" t="e">
        <f>+H65*2</f>
        <v>#DIV/0!</v>
      </c>
      <c r="I66" s="142" t="s">
        <v>3</v>
      </c>
      <c r="J66" s="99"/>
      <c r="K66" s="98"/>
    </row>
    <row r="67" spans="1:11" s="98" customFormat="1" ht="15" customHeight="1" x14ac:dyDescent="0.2">
      <c r="A67" s="114"/>
      <c r="B67" s="114"/>
      <c r="C67" s="114"/>
      <c r="D67" s="114"/>
      <c r="E67" s="99"/>
      <c r="F67" s="99"/>
      <c r="G67" s="99"/>
      <c r="H67" s="99"/>
      <c r="I67" s="99"/>
      <c r="J67" s="99"/>
      <c r="K67" s="100"/>
    </row>
    <row r="68" spans="1:11" s="100" customFormat="1" ht="31.5" customHeight="1" thickBot="1" x14ac:dyDescent="0.25">
      <c r="A68" s="99"/>
      <c r="B68" s="99"/>
      <c r="C68" s="99"/>
      <c r="D68" s="99"/>
      <c r="E68" s="99"/>
      <c r="F68" s="99"/>
      <c r="G68" s="99"/>
      <c r="H68" s="99"/>
      <c r="I68" s="99"/>
      <c r="J68" s="99"/>
    </row>
    <row r="69" spans="1:11" s="100" customFormat="1" ht="31.5" customHeight="1" thickBot="1" x14ac:dyDescent="0.25">
      <c r="A69" s="481" t="s">
        <v>78</v>
      </c>
      <c r="B69" s="482"/>
      <c r="C69" s="482"/>
      <c r="D69" s="482"/>
      <c r="E69" s="482"/>
      <c r="F69" s="482"/>
      <c r="G69" s="482"/>
      <c r="H69" s="482"/>
      <c r="I69" s="482"/>
      <c r="J69" s="483"/>
    </row>
    <row r="70" spans="1:11" s="100" customFormat="1" ht="31.5" customHeight="1" thickBot="1" x14ac:dyDescent="0.25">
      <c r="A70" s="484" t="s">
        <v>105</v>
      </c>
      <c r="B70" s="485"/>
      <c r="C70" s="485"/>
      <c r="D70" s="486"/>
      <c r="E70" s="177"/>
      <c r="F70" s="178"/>
      <c r="G70" s="487"/>
      <c r="H70" s="487"/>
      <c r="I70" s="487"/>
      <c r="J70" s="488"/>
    </row>
    <row r="71" spans="1:11" s="100" customFormat="1" ht="45.75" customHeight="1" x14ac:dyDescent="0.2">
      <c r="A71" s="179" t="s">
        <v>194</v>
      </c>
      <c r="B71" s="180" t="s">
        <v>137</v>
      </c>
      <c r="C71" s="181"/>
      <c r="D71" s="182" t="s">
        <v>268</v>
      </c>
      <c r="E71" s="458" t="s">
        <v>106</v>
      </c>
      <c r="F71" s="459"/>
      <c r="G71" s="460" t="s">
        <v>80</v>
      </c>
      <c r="H71" s="462" t="s">
        <v>107</v>
      </c>
      <c r="I71" s="462"/>
      <c r="J71" s="462"/>
    </row>
    <row r="72" spans="1:11" s="100" customFormat="1" ht="31.5" customHeight="1" thickBot="1" x14ac:dyDescent="0.25">
      <c r="A72" s="183" t="e">
        <f>C10</f>
        <v>#N/A</v>
      </c>
      <c r="B72" s="184" t="e">
        <f>C11</f>
        <v>#N/A</v>
      </c>
      <c r="C72" s="176" t="e">
        <f>H53</f>
        <v>#DIV/0!</v>
      </c>
      <c r="D72" s="185" t="e">
        <f>A72+B72/1000+C72/1000</f>
        <v>#N/A</v>
      </c>
      <c r="E72" s="176" t="e">
        <f>D72*1000-A72*1000</f>
        <v>#N/A</v>
      </c>
      <c r="F72" s="130" t="s">
        <v>3</v>
      </c>
      <c r="G72" s="461"/>
      <c r="H72" s="186" t="e">
        <f>H66</f>
        <v>#DIV/0!</v>
      </c>
      <c r="I72" s="463" t="s">
        <v>3</v>
      </c>
      <c r="J72" s="463"/>
      <c r="K72" s="47"/>
    </row>
    <row r="73" spans="1:11" ht="31.5" customHeight="1" x14ac:dyDescent="0.2">
      <c r="G73" s="187"/>
    </row>
    <row r="74" spans="1:11" ht="51" customHeight="1" x14ac:dyDescent="0.2"/>
    <row r="76" spans="1:11" ht="31.5" customHeight="1" x14ac:dyDescent="0.2">
      <c r="A76" s="188"/>
      <c r="B76" s="69"/>
      <c r="C76" s="69"/>
      <c r="D76" s="69"/>
      <c r="E76" s="69"/>
      <c r="F76" s="69"/>
      <c r="G76" s="69"/>
      <c r="H76" s="69"/>
      <c r="I76" s="69"/>
      <c r="J76" s="69"/>
    </row>
    <row r="77" spans="1:11" ht="31.5" customHeight="1" x14ac:dyDescent="0.2">
      <c r="A77" s="188"/>
      <c r="B77" s="69"/>
      <c r="C77" s="69"/>
      <c r="D77" s="69"/>
      <c r="E77" s="69"/>
      <c r="F77" s="69"/>
      <c r="G77" s="69"/>
      <c r="H77" s="69"/>
      <c r="I77" s="69"/>
      <c r="J77" s="69"/>
    </row>
    <row r="78" spans="1:11" ht="31.5" customHeight="1" x14ac:dyDescent="0.2">
      <c r="A78" s="188"/>
      <c r="B78" s="69"/>
      <c r="C78" s="69"/>
      <c r="D78" s="69"/>
      <c r="E78" s="69"/>
      <c r="F78" s="69"/>
      <c r="G78" s="69"/>
      <c r="H78" s="69"/>
      <c r="I78" s="69"/>
      <c r="J78" s="69"/>
    </row>
    <row r="79" spans="1:11" ht="31.5" customHeight="1" x14ac:dyDescent="0.2">
      <c r="A79" s="188"/>
      <c r="B79" s="69"/>
      <c r="C79" s="69"/>
      <c r="D79" s="69"/>
      <c r="E79" s="69"/>
      <c r="F79" s="69"/>
      <c r="G79" s="69"/>
      <c r="H79" s="69"/>
      <c r="I79" s="69"/>
      <c r="J79" s="69"/>
    </row>
    <row r="80" spans="1:11" ht="31.5" customHeight="1" x14ac:dyDescent="0.2">
      <c r="A80" s="188"/>
      <c r="B80" s="69"/>
      <c r="C80" s="69"/>
      <c r="D80" s="69"/>
      <c r="E80" s="69"/>
      <c r="F80" s="69"/>
      <c r="G80" s="69"/>
      <c r="H80" s="69"/>
      <c r="I80" s="69"/>
      <c r="J80" s="69"/>
    </row>
    <row r="81" spans="1:10" ht="31.5" customHeight="1" x14ac:dyDescent="0.2">
      <c r="A81" s="188"/>
      <c r="B81" s="69"/>
      <c r="C81" s="69"/>
      <c r="D81" s="69"/>
      <c r="E81" s="69"/>
      <c r="F81" s="69"/>
      <c r="G81" s="69"/>
      <c r="H81" s="69"/>
      <c r="I81" s="69"/>
      <c r="J81" s="69"/>
    </row>
    <row r="82" spans="1:10" ht="31.5" customHeight="1" x14ac:dyDescent="0.2">
      <c r="A82" s="188"/>
      <c r="B82" s="69"/>
      <c r="C82" s="69"/>
      <c r="D82" s="69"/>
      <c r="E82" s="69"/>
      <c r="F82" s="69"/>
      <c r="G82" s="69"/>
      <c r="H82" s="69"/>
      <c r="I82" s="69"/>
      <c r="J82" s="69"/>
    </row>
  </sheetData>
  <sheetProtection algorithmName="SHA-512" hashValue="4mdudpCxSj5Cuus8oNLj2hGlIiTOPCmuSPMBOxrfIaa0cLmcjo0vp+aHkAUtwyOAxOrJ9Ux5jT7OuPZ7JR9UhQ==" saltValue="dHGT5zbC1thk8U+Vx6E+wQ==" spinCount="100000" sheet="1" objects="1" scenarios="1"/>
  <mergeCells count="55">
    <mergeCell ref="A13:B13"/>
    <mergeCell ref="F13:I13"/>
    <mergeCell ref="A1:B1"/>
    <mergeCell ref="C1:J1"/>
    <mergeCell ref="I3:J4"/>
    <mergeCell ref="A6:D6"/>
    <mergeCell ref="F6:I6"/>
    <mergeCell ref="F9:G9"/>
    <mergeCell ref="A10:B10"/>
    <mergeCell ref="F10:G10"/>
    <mergeCell ref="A11:B11"/>
    <mergeCell ref="F11:G11"/>
    <mergeCell ref="A12:B12"/>
    <mergeCell ref="A26:B26"/>
    <mergeCell ref="I26:J26"/>
    <mergeCell ref="A14:B14"/>
    <mergeCell ref="A15:B15"/>
    <mergeCell ref="A17:J17"/>
    <mergeCell ref="F18:G18"/>
    <mergeCell ref="A19:B19"/>
    <mergeCell ref="E19:F19"/>
    <mergeCell ref="A21:J21"/>
    <mergeCell ref="C23:D23"/>
    <mergeCell ref="F23:G23"/>
    <mergeCell ref="C25:H25"/>
    <mergeCell ref="I25:J25"/>
    <mergeCell ref="B49:C49"/>
    <mergeCell ref="F49:G49"/>
    <mergeCell ref="A27:A30"/>
    <mergeCell ref="C32:D32"/>
    <mergeCell ref="F32:G32"/>
    <mergeCell ref="A35:J35"/>
    <mergeCell ref="B37:H37"/>
    <mergeCell ref="A45:J45"/>
    <mergeCell ref="B46:C46"/>
    <mergeCell ref="B47:C47"/>
    <mergeCell ref="F47:G47"/>
    <mergeCell ref="B48:C48"/>
    <mergeCell ref="F48:G48"/>
    <mergeCell ref="E71:F71"/>
    <mergeCell ref="G71:G72"/>
    <mergeCell ref="H71:J71"/>
    <mergeCell ref="I72:J72"/>
    <mergeCell ref="A51:J51"/>
    <mergeCell ref="D52:E52"/>
    <mergeCell ref="H52:I52"/>
    <mergeCell ref="A55:J55"/>
    <mergeCell ref="A57:B57"/>
    <mergeCell ref="C57:D57"/>
    <mergeCell ref="F57:I63"/>
    <mergeCell ref="F65:G65"/>
    <mergeCell ref="F66:G66"/>
    <mergeCell ref="A69:J69"/>
    <mergeCell ref="A70:D70"/>
    <mergeCell ref="G70:J70"/>
  </mergeCells>
  <dataValidations count="1">
    <dataValidation type="list" allowBlank="1" showInputMessage="1" showErrorMessage="1" sqref="M2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6" orientation="portrait" r:id="rId1"/>
  <headerFooter>
    <oddHeader xml:space="preserve">&amp;C
&amp;16   
</oddHeader>
    <oddFooter>&amp;RRT03-F23 Vr.3 (2018-03-12)</oddFooter>
  </headerFooter>
  <rowBreaks count="1" manualBreakCount="1">
    <brk id="33" max="1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'DATOS 1'!$F$89:$F$94</xm:f>
          </x14:formula1>
          <xm:sqref>J19</xm:sqref>
        </x14:dataValidation>
        <x14:dataValidation type="list" allowBlank="1" showInputMessage="1" showErrorMessage="1">
          <x14:formula1>
            <xm:f>'DATOS 1'!$B$68:$B$87</xm:f>
          </x14:formula1>
          <xm:sqref>J18</xm:sqref>
        </x14:dataValidation>
        <x14:dataValidation type="list" allowBlank="1" showInputMessage="1" showErrorMessage="1">
          <x14:formula1>
            <xm:f>'DATOS 1'!$N$10:$N$61</xm:f>
          </x14:formula1>
          <xm:sqref>E6</xm:sqref>
        </x14:dataValidation>
        <x14:dataValidation type="list" allowBlank="1" showInputMessage="1" showErrorMessage="1">
          <x14:formula1>
            <xm:f>'DATOS 1'!$B$6:$B$28</xm:f>
          </x14:formula1>
          <xm:sqref>I3 J6</xm:sqref>
        </x14:dataValidation>
        <x14:dataValidation type="list" allowBlank="1" showInputMessage="1" showErrorMessage="1">
          <x14:formula1>
            <xm:f>'DATOS 1'!$N$83:$N$87</xm:f>
          </x14:formula1>
          <xm:sqref>J24</xm:sqref>
        </x14:dataValidation>
        <x14:dataValidation type="list" allowBlank="1" showInputMessage="1" showErrorMessage="1">
          <x14:formula1>
            <xm:f>'DATOS 1'!$N$69:$N$75</xm:f>
          </x14:formula1>
          <xm:sqref>J13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B6FD03"/>
  </sheetPr>
  <dimension ref="A1:P82"/>
  <sheetViews>
    <sheetView showGridLines="0" view="pageBreakPreview" topLeftCell="A19" zoomScale="85" zoomScaleNormal="60" zoomScaleSheetLayoutView="85" workbookViewId="0">
      <selection activeCell="E6" sqref="E6"/>
    </sheetView>
  </sheetViews>
  <sheetFormatPr baseColWidth="10" defaultRowHeight="31.5" customHeight="1" x14ac:dyDescent="0.2"/>
  <cols>
    <col min="1" max="1" width="11.42578125" style="77" customWidth="1"/>
    <col min="2" max="2" width="12" style="77" customWidth="1"/>
    <col min="3" max="3" width="13.5703125" style="77" customWidth="1"/>
    <col min="4" max="4" width="16.140625" style="77" customWidth="1"/>
    <col min="5" max="5" width="14" style="77" customWidth="1"/>
    <col min="6" max="6" width="13.85546875" style="77" bestFit="1" customWidth="1"/>
    <col min="7" max="7" width="15.28515625" style="77" bestFit="1" customWidth="1"/>
    <col min="8" max="9" width="13.7109375" style="77" bestFit="1" customWidth="1"/>
    <col min="10" max="10" width="13.7109375" style="77" customWidth="1"/>
    <col min="11" max="16384" width="11.42578125" style="47"/>
  </cols>
  <sheetData>
    <row r="1" spans="1:16" ht="47.25" customHeight="1" thickBot="1" x14ac:dyDescent="0.25">
      <c r="A1" s="530"/>
      <c r="B1" s="531"/>
      <c r="C1" s="532" t="s">
        <v>305</v>
      </c>
      <c r="D1" s="533"/>
      <c r="E1" s="533"/>
      <c r="F1" s="533"/>
      <c r="G1" s="533"/>
      <c r="H1" s="533"/>
      <c r="I1" s="533"/>
      <c r="J1" s="534"/>
      <c r="K1" s="46"/>
      <c r="L1" s="46"/>
      <c r="M1" s="46"/>
      <c r="N1" s="46"/>
      <c r="O1" s="46"/>
      <c r="P1" s="46"/>
    </row>
    <row r="2" spans="1:16" s="50" customFormat="1" ht="9.75" customHeight="1" thickBot="1" x14ac:dyDescent="0.25">
      <c r="A2" s="48"/>
      <c r="B2" s="48"/>
      <c r="C2" s="49"/>
      <c r="D2" s="49"/>
      <c r="E2" s="49"/>
      <c r="F2" s="49"/>
      <c r="G2" s="49"/>
      <c r="H2" s="49"/>
      <c r="K2" s="51"/>
      <c r="M2" s="52"/>
    </row>
    <row r="3" spans="1:16" s="51" customFormat="1" ht="35.25" customHeight="1" thickBot="1" x14ac:dyDescent="0.25">
      <c r="A3" s="53" t="s">
        <v>33</v>
      </c>
      <c r="B3" s="54" t="s">
        <v>79</v>
      </c>
      <c r="C3" s="55" t="s">
        <v>214</v>
      </c>
      <c r="D3" s="55" t="s">
        <v>306</v>
      </c>
      <c r="E3" s="55" t="s">
        <v>307</v>
      </c>
      <c r="F3" s="56" t="s">
        <v>34</v>
      </c>
      <c r="G3" s="56" t="s">
        <v>35</v>
      </c>
      <c r="H3" s="57" t="s">
        <v>308</v>
      </c>
      <c r="I3" s="535"/>
      <c r="J3" s="536"/>
      <c r="K3" s="50"/>
    </row>
    <row r="4" spans="1:16" s="50" customFormat="1" ht="29.25" customHeight="1" thickBot="1" x14ac:dyDescent="0.25">
      <c r="A4" s="58" t="e">
        <f>VLOOKUP($I$3,'DATOS 1'!B6:J28,2,FALSE)</f>
        <v>#N/A</v>
      </c>
      <c r="B4" s="58" t="e">
        <f>VLOOKUP($I$3,'DATOS 1'!$B$6:$J$28,3,FALSE)</f>
        <v>#N/A</v>
      </c>
      <c r="C4" s="59" t="e">
        <f>VLOOKUP($I$3,'DATOS 1'!$B$6:$J$28,8,FALSE)</f>
        <v>#N/A</v>
      </c>
      <c r="D4" s="59" t="e">
        <f>VLOOKUP($I$3,'DATOS 1'!$B$6:$J$28,6,FALSE)</f>
        <v>#N/A</v>
      </c>
      <c r="E4" s="58" t="e">
        <f>VLOOKUP($I$3,'DATOS 1'!$B$6:$J$28,7,FALSE)</f>
        <v>#N/A</v>
      </c>
      <c r="F4" s="58" t="e">
        <f>VLOOKUP($I$3,'DATOS 1'!$B$6:$J$28,4,FALSE)</f>
        <v>#N/A</v>
      </c>
      <c r="G4" s="58" t="e">
        <f>VLOOKUP($I$3,'DATOS 1'!$B$6:$J$28,5,FALSE)</f>
        <v>#N/A</v>
      </c>
      <c r="H4" s="59" t="e">
        <f>VLOOKUP($I$3,'DATOS 1'!$B$6:$J$28,9,FALSE)</f>
        <v>#N/A</v>
      </c>
      <c r="I4" s="537"/>
      <c r="J4" s="538"/>
      <c r="K4" s="47"/>
      <c r="L4" s="60"/>
      <c r="M4" s="60"/>
    </row>
    <row r="5" spans="1:16" s="62" customFormat="1" ht="6.75" customHeight="1" thickBot="1" x14ac:dyDescent="0.25">
      <c r="A5" s="61"/>
      <c r="B5" s="61"/>
      <c r="C5" s="61"/>
      <c r="F5" s="61"/>
      <c r="G5" s="61"/>
      <c r="H5" s="61"/>
      <c r="K5" s="47"/>
    </row>
    <row r="6" spans="1:16" ht="31.5" customHeight="1" thickBot="1" x14ac:dyDescent="0.25">
      <c r="A6" s="527" t="s">
        <v>36</v>
      </c>
      <c r="B6" s="528"/>
      <c r="C6" s="528"/>
      <c r="D6" s="529"/>
      <c r="E6" s="41"/>
      <c r="F6" s="527" t="s">
        <v>37</v>
      </c>
      <c r="G6" s="528"/>
      <c r="H6" s="528"/>
      <c r="I6" s="529"/>
      <c r="J6" s="42"/>
    </row>
    <row r="7" spans="1:16" ht="31.5" customHeight="1" x14ac:dyDescent="0.2">
      <c r="A7" s="63" t="s">
        <v>38</v>
      </c>
      <c r="B7" s="64" t="e">
        <f>VLOOKUP($E$6,'DATOS 1'!N10:AA61,2,FALSE)</f>
        <v>#N/A</v>
      </c>
      <c r="C7" s="65" t="s">
        <v>23</v>
      </c>
      <c r="D7" s="66" t="e">
        <f>VLOOKUP($E$6,'DATOS 1'!N10:AA61,3,FALSE)</f>
        <v>#N/A</v>
      </c>
      <c r="E7" s="67"/>
      <c r="F7" s="63" t="s">
        <v>38</v>
      </c>
      <c r="G7" s="66" t="e">
        <f>VLOOKUP($J$6,'DATOS 1'!B36:I58,2,FALSE)</f>
        <v>#N/A</v>
      </c>
      <c r="H7" s="68" t="s">
        <v>23</v>
      </c>
      <c r="I7" s="66" t="e">
        <f>VLOOKUP($J$6,'DATOS 1'!B36:I58,3,FALSE)</f>
        <v>#N/A</v>
      </c>
      <c r="J7" s="69"/>
    </row>
    <row r="8" spans="1:16" ht="31.5" customHeight="1" x14ac:dyDescent="0.2">
      <c r="A8" s="70" t="s">
        <v>39</v>
      </c>
      <c r="B8" s="71" t="e">
        <f>VLOOKUP($E$6,'DATOS 1'!N10:AA61,4,FALSE)</f>
        <v>#N/A</v>
      </c>
      <c r="C8" s="72" t="s">
        <v>40</v>
      </c>
      <c r="D8" s="73" t="e">
        <f>VLOOKUP($E$6,'DATOS 1'!N10:AA61,5,FALSE)</f>
        <v>#N/A</v>
      </c>
      <c r="E8" s="67"/>
      <c r="F8" s="70" t="s">
        <v>39</v>
      </c>
      <c r="G8" s="71" t="e">
        <f>VLOOKUP($J$6,'DATOS 1'!B36:I58,4,FALSE)</f>
        <v>#N/A</v>
      </c>
      <c r="H8" s="72" t="s">
        <v>40</v>
      </c>
      <c r="I8" s="73" t="e">
        <f>VLOOKUP($J$6,'DATOS 1'!B36:I58,5,FALSE)</f>
        <v>#N/A</v>
      </c>
      <c r="J8" s="69"/>
    </row>
    <row r="9" spans="1:16" ht="31.5" customHeight="1" x14ac:dyDescent="0.2">
      <c r="A9" s="74" t="s">
        <v>41</v>
      </c>
      <c r="B9" s="71" t="e">
        <f>VLOOKUP($E$6,'DATOS 1'!N10:AA61,6,FALSE)</f>
        <v>#N/A</v>
      </c>
      <c r="C9" s="75" t="s">
        <v>31</v>
      </c>
      <c r="D9" s="76" t="e">
        <f>VLOOKUP($E$6,'DATOS 1'!N10:AA61,7,FALSE)</f>
        <v>#N/A</v>
      </c>
      <c r="F9" s="509" t="s">
        <v>91</v>
      </c>
      <c r="G9" s="510"/>
      <c r="H9" s="71" t="e">
        <f>VLOOKUP($J$6,'DATOS 1'!B36:I58,6,FALSE)</f>
        <v>#N/A</v>
      </c>
      <c r="I9" s="78" t="s">
        <v>1</v>
      </c>
      <c r="J9" s="69"/>
      <c r="K9" s="79"/>
    </row>
    <row r="10" spans="1:16" s="79" customFormat="1" ht="31.5" customHeight="1" x14ac:dyDescent="0.25">
      <c r="A10" s="509" t="s">
        <v>92</v>
      </c>
      <c r="B10" s="510"/>
      <c r="C10" s="71" t="e">
        <f>VLOOKUP($E$6,'DATOS 1'!N10:AA61,8,FALSE)</f>
        <v>#N/A</v>
      </c>
      <c r="D10" s="78" t="s">
        <v>1</v>
      </c>
      <c r="F10" s="509" t="s">
        <v>93</v>
      </c>
      <c r="G10" s="510"/>
      <c r="H10" s="71" t="e">
        <f>VLOOKUP($J$6,'DATOS 1'!B36:I58,7,FALSE)</f>
        <v>#N/A</v>
      </c>
      <c r="I10" s="78" t="s">
        <v>109</v>
      </c>
      <c r="J10" s="80"/>
    </row>
    <row r="11" spans="1:16" s="79" customFormat="1" ht="31.5" customHeight="1" thickBot="1" x14ac:dyDescent="0.3">
      <c r="A11" s="509" t="s">
        <v>94</v>
      </c>
      <c r="B11" s="510"/>
      <c r="C11" s="71" t="e">
        <f>VLOOKUP($E$6,'DATOS 1'!N10:AA61,9,FALSE)</f>
        <v>#N/A</v>
      </c>
      <c r="D11" s="78" t="s">
        <v>3</v>
      </c>
      <c r="E11" s="81"/>
      <c r="F11" s="539" t="s">
        <v>95</v>
      </c>
      <c r="G11" s="540"/>
      <c r="H11" s="82" t="e">
        <f>VLOOKUP($J$6,'DATOS 1'!B36:I58,8,FALSE)</f>
        <v>#N/A</v>
      </c>
      <c r="I11" s="83" t="s">
        <v>109</v>
      </c>
      <c r="J11" s="80"/>
    </row>
    <row r="12" spans="1:16" s="79" customFormat="1" ht="31.5" customHeight="1" thickBot="1" x14ac:dyDescent="0.3">
      <c r="A12" s="509" t="s">
        <v>96</v>
      </c>
      <c r="B12" s="510"/>
      <c r="C12" s="71" t="e">
        <f>VLOOKUP($E$6,'DATOS 1'!N10:AA61,10,FALSE)</f>
        <v>#N/A</v>
      </c>
      <c r="D12" s="78" t="s">
        <v>3</v>
      </c>
      <c r="E12" s="80"/>
      <c r="F12" s="80"/>
      <c r="G12" s="80"/>
      <c r="H12" s="80"/>
    </row>
    <row r="13" spans="1:16" s="79" customFormat="1" ht="31.5" customHeight="1" thickBot="1" x14ac:dyDescent="0.3">
      <c r="A13" s="509" t="s">
        <v>97</v>
      </c>
      <c r="B13" s="510"/>
      <c r="C13" s="71" t="e">
        <f>VLOOKUP($E$6,'DATOS 1'!N10:AA61,11,FALSE)</f>
        <v>#N/A</v>
      </c>
      <c r="D13" s="78" t="s">
        <v>109</v>
      </c>
      <c r="E13" s="80"/>
      <c r="F13" s="527" t="s">
        <v>43</v>
      </c>
      <c r="G13" s="528"/>
      <c r="H13" s="528"/>
      <c r="I13" s="529"/>
      <c r="J13" s="43"/>
    </row>
    <row r="14" spans="1:16" s="79" customFormat="1" ht="31.5" customHeight="1" x14ac:dyDescent="0.2">
      <c r="A14" s="509" t="s">
        <v>98</v>
      </c>
      <c r="B14" s="510"/>
      <c r="C14" s="71" t="e">
        <f>VLOOKUP($E$6,'DATOS 1'!N10:AA61,12,FALSE)</f>
        <v>#N/A</v>
      </c>
      <c r="D14" s="78" t="s">
        <v>109</v>
      </c>
      <c r="E14" s="80"/>
      <c r="F14" s="63" t="s">
        <v>23</v>
      </c>
      <c r="G14" s="64" t="e">
        <f>VLOOKUP($J$13,'DATOS 1'!$N$68:$Q$75,2,FALSE)</f>
        <v>#N/A</v>
      </c>
      <c r="H14" s="68" t="s">
        <v>39</v>
      </c>
      <c r="I14" s="64" t="e">
        <f>VLOOKUP($J$13,'DATOS 1'!$N$68:$R$75,3,FALSE)</f>
        <v>#N/A</v>
      </c>
      <c r="J14" s="84"/>
      <c r="K14" s="47"/>
    </row>
    <row r="15" spans="1:16" ht="31.5" customHeight="1" thickBot="1" x14ac:dyDescent="0.25">
      <c r="A15" s="511" t="s">
        <v>99</v>
      </c>
      <c r="B15" s="512"/>
      <c r="C15" s="82" t="e">
        <f>VLOOKUP($E$6,'DATOS 1'!N10:AA61,13,FALSE)</f>
        <v>#N/A</v>
      </c>
      <c r="D15" s="83" t="s">
        <v>109</v>
      </c>
      <c r="E15" s="69"/>
      <c r="F15" s="85" t="s">
        <v>90</v>
      </c>
      <c r="G15" s="82" t="e">
        <f>VLOOKUP($J$13,'DATOS 1'!$N$68:$Q$75,4,FALSE)</f>
        <v>#N/A</v>
      </c>
      <c r="H15" s="82" t="s">
        <v>1</v>
      </c>
      <c r="I15" s="86" t="s">
        <v>246</v>
      </c>
      <c r="J15" s="87" t="e">
        <f>VLOOKUP($J$13,'DATOS 1'!$N$68:$R$75,5,FALSE)</f>
        <v>#N/A</v>
      </c>
      <c r="K15" s="62"/>
    </row>
    <row r="16" spans="1:16" s="62" customFormat="1" ht="6.75" customHeight="1" thickBot="1" x14ac:dyDescent="0.25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47"/>
    </row>
    <row r="17" spans="1:11" ht="31.5" customHeight="1" thickBot="1" x14ac:dyDescent="0.25">
      <c r="A17" s="513" t="s">
        <v>44</v>
      </c>
      <c r="B17" s="514"/>
      <c r="C17" s="514"/>
      <c r="D17" s="514"/>
      <c r="E17" s="514"/>
      <c r="F17" s="514"/>
      <c r="G17" s="514"/>
      <c r="H17" s="514"/>
      <c r="I17" s="514"/>
      <c r="J17" s="515"/>
    </row>
    <row r="18" spans="1:11" ht="46.5" customHeight="1" thickBot="1" x14ac:dyDescent="0.25">
      <c r="A18" s="88" t="s">
        <v>23</v>
      </c>
      <c r="B18" s="89" t="e">
        <f>VLOOKUP($J$18,'DATOS 1'!B68:K87,2,FALSE)</f>
        <v>#N/A</v>
      </c>
      <c r="C18" s="90" t="s">
        <v>16</v>
      </c>
      <c r="D18" s="91" t="e">
        <f>VLOOKUP($J$18,'DATOS 1'!$B$67:$J$87,3,FALSE)</f>
        <v>#N/A</v>
      </c>
      <c r="E18" s="92" t="s">
        <v>41</v>
      </c>
      <c r="F18" s="516" t="e">
        <f>VLOOKUP($J$18,'DATOS 1'!$B$67:$K$87,10,FALSE)</f>
        <v>#N/A</v>
      </c>
      <c r="G18" s="517"/>
      <c r="H18" s="90" t="s">
        <v>42</v>
      </c>
      <c r="I18" s="93" t="e">
        <f>VLOOKUP($J$18,'DATOS 1'!$B$67:$J$87,9,FALSE)</f>
        <v>#N/A</v>
      </c>
      <c r="J18" s="44"/>
    </row>
    <row r="19" spans="1:11" ht="31.5" customHeight="1" thickBot="1" x14ac:dyDescent="0.25">
      <c r="A19" s="518" t="s">
        <v>266</v>
      </c>
      <c r="B19" s="519"/>
      <c r="C19" s="94" t="s">
        <v>45</v>
      </c>
      <c r="D19" s="95" t="e">
        <f>VLOOKUP(J19,'DATOS 1'!F89:I94,2,FALSE)</f>
        <v>#N/A</v>
      </c>
      <c r="E19" s="520" t="s">
        <v>46</v>
      </c>
      <c r="F19" s="521"/>
      <c r="G19" s="96" t="e">
        <f>VLOOKUP(J19,'DATOS 1'!F89:I94,3,FALSE)</f>
        <v>#N/A</v>
      </c>
      <c r="H19" s="207" t="s">
        <v>22</v>
      </c>
      <c r="I19" s="96" t="e">
        <f>VLOOKUP(J19,'DATOS 1'!F89:I94,4,FALSE)</f>
        <v>#N/A</v>
      </c>
      <c r="J19" s="44"/>
      <c r="K19" s="98"/>
    </row>
    <row r="20" spans="1:11" s="98" customFormat="1" ht="15" customHeight="1" thickBot="1" x14ac:dyDescent="0.25">
      <c r="A20" s="99"/>
      <c r="B20" s="99"/>
      <c r="C20" s="99"/>
      <c r="D20" s="99"/>
      <c r="E20" s="99"/>
      <c r="F20" s="99"/>
      <c r="G20" s="99"/>
      <c r="H20" s="99"/>
      <c r="I20" s="99"/>
      <c r="J20" s="99"/>
      <c r="K20" s="100"/>
    </row>
    <row r="21" spans="1:11" s="100" customFormat="1" ht="31.5" customHeight="1" thickBot="1" x14ac:dyDescent="0.25">
      <c r="A21" s="481" t="s">
        <v>47</v>
      </c>
      <c r="B21" s="482"/>
      <c r="C21" s="482"/>
      <c r="D21" s="482"/>
      <c r="E21" s="482"/>
      <c r="F21" s="482"/>
      <c r="G21" s="482"/>
      <c r="H21" s="482"/>
      <c r="I21" s="482"/>
      <c r="J21" s="483"/>
      <c r="K21" s="99"/>
    </row>
    <row r="22" spans="1:11" s="99" customFormat="1" ht="2.25" customHeight="1" thickBot="1" x14ac:dyDescent="0.25">
      <c r="A22" s="101"/>
      <c r="B22" s="102"/>
      <c r="C22" s="102"/>
      <c r="D22" s="102"/>
      <c r="E22" s="102"/>
      <c r="F22" s="102"/>
      <c r="G22" s="102"/>
      <c r="H22" s="102"/>
      <c r="I22" s="102"/>
      <c r="J22" s="103"/>
      <c r="K22" s="100"/>
    </row>
    <row r="23" spans="1:11" s="100" customFormat="1" ht="31.5" customHeight="1" thickBot="1" x14ac:dyDescent="0.25">
      <c r="A23" s="104" t="s">
        <v>48</v>
      </c>
      <c r="B23" s="24"/>
      <c r="C23" s="495" t="s">
        <v>45</v>
      </c>
      <c r="D23" s="496"/>
      <c r="E23" s="18"/>
      <c r="F23" s="497" t="s">
        <v>46</v>
      </c>
      <c r="G23" s="498"/>
      <c r="H23" s="22"/>
      <c r="I23" s="105" t="s">
        <v>22</v>
      </c>
      <c r="J23" s="45"/>
      <c r="K23" s="98"/>
    </row>
    <row r="24" spans="1:11" s="98" customFormat="1" ht="15" customHeight="1" thickBot="1" x14ac:dyDescent="0.25">
      <c r="A24" s="99"/>
      <c r="B24" s="99"/>
      <c r="C24" s="99"/>
      <c r="D24" s="99"/>
      <c r="E24" s="99"/>
      <c r="F24" s="99"/>
      <c r="G24" s="99"/>
      <c r="H24" s="99"/>
      <c r="I24" s="99"/>
      <c r="J24" s="44"/>
      <c r="K24" s="100"/>
    </row>
    <row r="25" spans="1:11" s="100" customFormat="1" ht="29.25" customHeight="1" thickBot="1" x14ac:dyDescent="0.25">
      <c r="A25" s="205" t="s">
        <v>186</v>
      </c>
      <c r="B25" s="107">
        <v>6</v>
      </c>
      <c r="C25" s="522" t="s">
        <v>49</v>
      </c>
      <c r="D25" s="523"/>
      <c r="E25" s="523"/>
      <c r="F25" s="523"/>
      <c r="G25" s="523"/>
      <c r="H25" s="524"/>
      <c r="I25" s="525" t="s">
        <v>215</v>
      </c>
      <c r="J25" s="526"/>
    </row>
    <row r="26" spans="1:11" s="100" customFormat="1" ht="31.5" customHeight="1" thickBot="1" x14ac:dyDescent="0.25">
      <c r="A26" s="493" t="s">
        <v>50</v>
      </c>
      <c r="B26" s="506"/>
      <c r="C26" s="108">
        <v>1</v>
      </c>
      <c r="D26" s="108">
        <v>2</v>
      </c>
      <c r="E26" s="108">
        <v>3</v>
      </c>
      <c r="F26" s="108">
        <v>4</v>
      </c>
      <c r="G26" s="108">
        <v>5</v>
      </c>
      <c r="H26" s="109">
        <v>6</v>
      </c>
      <c r="I26" s="507"/>
      <c r="J26" s="508"/>
    </row>
    <row r="27" spans="1:11" s="100" customFormat="1" ht="31.5" customHeight="1" x14ac:dyDescent="0.2">
      <c r="A27" s="493" t="s">
        <v>51</v>
      </c>
      <c r="B27" s="206" t="s">
        <v>0</v>
      </c>
      <c r="C27" s="27"/>
      <c r="D27" s="27"/>
      <c r="E27" s="27"/>
      <c r="F27" s="27"/>
      <c r="G27" s="27"/>
      <c r="H27" s="27"/>
      <c r="I27" s="99"/>
      <c r="J27" s="99"/>
    </row>
    <row r="28" spans="1:11" s="100" customFormat="1" ht="31.5" customHeight="1" x14ac:dyDescent="0.2">
      <c r="A28" s="493"/>
      <c r="B28" s="206" t="s">
        <v>2</v>
      </c>
      <c r="C28" s="27"/>
      <c r="D28" s="27"/>
      <c r="E28" s="27"/>
      <c r="F28" s="27"/>
      <c r="G28" s="27"/>
      <c r="H28" s="27"/>
      <c r="I28" s="99"/>
      <c r="J28" s="99"/>
    </row>
    <row r="29" spans="1:11" s="100" customFormat="1" ht="31.5" customHeight="1" x14ac:dyDescent="0.2">
      <c r="A29" s="493"/>
      <c r="B29" s="206" t="s">
        <v>2</v>
      </c>
      <c r="C29" s="27"/>
      <c r="D29" s="27"/>
      <c r="E29" s="27"/>
      <c r="F29" s="27"/>
      <c r="G29" s="27"/>
      <c r="H29" s="27"/>
      <c r="I29" s="99"/>
      <c r="J29" s="99"/>
    </row>
    <row r="30" spans="1:11" s="100" customFormat="1" ht="31.5" customHeight="1" thickBot="1" x14ac:dyDescent="0.25">
      <c r="A30" s="494"/>
      <c r="B30" s="111" t="s">
        <v>0</v>
      </c>
      <c r="C30" s="28"/>
      <c r="D30" s="28"/>
      <c r="E30" s="28"/>
      <c r="F30" s="28"/>
      <c r="G30" s="28"/>
      <c r="H30" s="28"/>
      <c r="I30" s="99"/>
      <c r="J30" s="99"/>
      <c r="K30" s="98"/>
    </row>
    <row r="31" spans="1:11" s="98" customFormat="1" ht="15" customHeight="1" thickBot="1" x14ac:dyDescent="0.25">
      <c r="A31" s="99"/>
      <c r="B31" s="99"/>
      <c r="C31" s="99"/>
      <c r="D31" s="99"/>
      <c r="E31" s="99"/>
      <c r="F31" s="99"/>
      <c r="G31" s="99"/>
      <c r="H31" s="99"/>
      <c r="I31" s="99"/>
      <c r="J31" s="99"/>
      <c r="K31" s="100"/>
    </row>
    <row r="32" spans="1:11" s="100" customFormat="1" ht="31.5" customHeight="1" thickBot="1" x14ac:dyDescent="0.25">
      <c r="A32" s="112" t="s">
        <v>52</v>
      </c>
      <c r="B32" s="19"/>
      <c r="C32" s="495" t="s">
        <v>45</v>
      </c>
      <c r="D32" s="496"/>
      <c r="E32" s="18"/>
      <c r="F32" s="497" t="s">
        <v>46</v>
      </c>
      <c r="G32" s="498"/>
      <c r="H32" s="22"/>
      <c r="I32" s="113" t="s">
        <v>22</v>
      </c>
      <c r="J32" s="23"/>
      <c r="K32" s="98"/>
    </row>
    <row r="33" spans="1:11" s="98" customFormat="1" ht="12" customHeight="1" x14ac:dyDescent="0.2">
      <c r="A33" s="114"/>
      <c r="B33" s="114"/>
      <c r="C33" s="114"/>
      <c r="D33" s="114"/>
      <c r="E33" s="114"/>
      <c r="F33" s="114"/>
      <c r="G33" s="114"/>
      <c r="H33" s="114"/>
      <c r="I33" s="114"/>
      <c r="J33" s="114"/>
      <c r="K33" s="100"/>
    </row>
    <row r="34" spans="1:11" s="100" customFormat="1" ht="15" customHeight="1" thickBot="1" x14ac:dyDescent="0.25">
      <c r="A34" s="115"/>
      <c r="B34" s="115"/>
      <c r="C34" s="115"/>
      <c r="D34" s="115"/>
      <c r="E34" s="115"/>
      <c r="F34" s="115"/>
      <c r="G34" s="115"/>
      <c r="H34" s="115"/>
      <c r="I34" s="115"/>
      <c r="J34" s="115"/>
    </row>
    <row r="35" spans="1:11" s="100" customFormat="1" ht="32.25" customHeight="1" thickBot="1" x14ac:dyDescent="0.25">
      <c r="A35" s="481" t="s">
        <v>53</v>
      </c>
      <c r="B35" s="482"/>
      <c r="C35" s="482"/>
      <c r="D35" s="482"/>
      <c r="E35" s="482"/>
      <c r="F35" s="482"/>
      <c r="G35" s="482"/>
      <c r="H35" s="482"/>
      <c r="I35" s="482"/>
      <c r="J35" s="483"/>
    </row>
    <row r="36" spans="1:11" s="100" customFormat="1" ht="3.75" customHeight="1" thickBot="1" x14ac:dyDescent="0.25">
      <c r="A36" s="114"/>
      <c r="B36" s="99"/>
      <c r="C36" s="99"/>
      <c r="D36" s="99"/>
      <c r="E36" s="99"/>
      <c r="F36" s="99"/>
      <c r="G36" s="99"/>
      <c r="H36" s="99"/>
      <c r="I36" s="99"/>
      <c r="J36" s="114"/>
    </row>
    <row r="37" spans="1:11" s="100" customFormat="1" ht="31.5" customHeight="1" thickBot="1" x14ac:dyDescent="0.25">
      <c r="A37" s="99"/>
      <c r="B37" s="464" t="s">
        <v>54</v>
      </c>
      <c r="C37" s="465"/>
      <c r="D37" s="465"/>
      <c r="E37" s="465"/>
      <c r="F37" s="465"/>
      <c r="G37" s="465"/>
      <c r="H37" s="466"/>
      <c r="I37" s="99"/>
      <c r="J37" s="99"/>
    </row>
    <row r="38" spans="1:11" s="100" customFormat="1" ht="31.5" customHeight="1" thickBot="1" x14ac:dyDescent="0.25">
      <c r="A38" s="99"/>
      <c r="B38" s="116" t="s">
        <v>50</v>
      </c>
      <c r="C38" s="117">
        <v>1</v>
      </c>
      <c r="D38" s="206">
        <v>2</v>
      </c>
      <c r="E38" s="206">
        <v>3</v>
      </c>
      <c r="F38" s="206">
        <v>4</v>
      </c>
      <c r="G38" s="206">
        <v>5</v>
      </c>
      <c r="H38" s="118">
        <v>6</v>
      </c>
      <c r="I38" s="99"/>
      <c r="J38" s="99"/>
    </row>
    <row r="39" spans="1:11" s="100" customFormat="1" ht="31.5" customHeight="1" x14ac:dyDescent="0.2">
      <c r="A39" s="119"/>
      <c r="B39" s="120"/>
      <c r="C39" s="121" t="e">
        <f>+AVERAGE(C27,C30)</f>
        <v>#DIV/0!</v>
      </c>
      <c r="D39" s="122" t="e">
        <f t="shared" ref="D39:H39" si="0">+AVERAGE(D27,D30)</f>
        <v>#DIV/0!</v>
      </c>
      <c r="E39" s="122" t="e">
        <f t="shared" si="0"/>
        <v>#DIV/0!</v>
      </c>
      <c r="F39" s="122" t="e">
        <f t="shared" si="0"/>
        <v>#DIV/0!</v>
      </c>
      <c r="G39" s="122" t="e">
        <f t="shared" si="0"/>
        <v>#DIV/0!</v>
      </c>
      <c r="H39" s="123" t="e">
        <f t="shared" si="0"/>
        <v>#DIV/0!</v>
      </c>
      <c r="I39" s="99"/>
      <c r="J39" s="99"/>
    </row>
    <row r="40" spans="1:11" s="100" customFormat="1" ht="31.5" customHeight="1" x14ac:dyDescent="0.2">
      <c r="A40" s="119"/>
      <c r="B40" s="124"/>
      <c r="C40" s="125" t="e">
        <f>+AVERAGE(C28:C29)</f>
        <v>#DIV/0!</v>
      </c>
      <c r="D40" s="126" t="e">
        <f t="shared" ref="D40:H40" si="1">+AVERAGE(D28:D29)</f>
        <v>#DIV/0!</v>
      </c>
      <c r="E40" s="126" t="e">
        <f t="shared" si="1"/>
        <v>#DIV/0!</v>
      </c>
      <c r="F40" s="126" t="e">
        <f t="shared" si="1"/>
        <v>#DIV/0!</v>
      </c>
      <c r="G40" s="126" t="e">
        <f t="shared" si="1"/>
        <v>#DIV/0!</v>
      </c>
      <c r="H40" s="127" t="e">
        <f t="shared" si="1"/>
        <v>#DIV/0!</v>
      </c>
      <c r="I40" s="99"/>
      <c r="J40" s="99"/>
    </row>
    <row r="41" spans="1:11" s="100" customFormat="1" ht="31.5" customHeight="1" thickBot="1" x14ac:dyDescent="0.25">
      <c r="A41" s="119"/>
      <c r="B41" s="128"/>
      <c r="C41" s="129" t="e">
        <f>+C40-C39</f>
        <v>#DIV/0!</v>
      </c>
      <c r="D41" s="130" t="e">
        <f t="shared" ref="D41:H41" si="2">+D40-D39</f>
        <v>#DIV/0!</v>
      </c>
      <c r="E41" s="130" t="e">
        <f t="shared" si="2"/>
        <v>#DIV/0!</v>
      </c>
      <c r="F41" s="130" t="e">
        <f t="shared" si="2"/>
        <v>#DIV/0!</v>
      </c>
      <c r="G41" s="130" t="e">
        <f t="shared" si="2"/>
        <v>#DIV/0!</v>
      </c>
      <c r="H41" s="131" t="e">
        <f t="shared" si="2"/>
        <v>#DIV/0!</v>
      </c>
      <c r="I41" s="99"/>
      <c r="J41" s="99"/>
    </row>
    <row r="42" spans="1:11" s="100" customFormat="1" ht="31.5" customHeight="1" thickBot="1" x14ac:dyDescent="0.25">
      <c r="A42" s="99"/>
      <c r="B42" s="132" t="s">
        <v>55</v>
      </c>
      <c r="C42" s="133" t="e">
        <f>+AVERAGE(C41:H41)</f>
        <v>#DIV/0!</v>
      </c>
      <c r="D42" s="99"/>
      <c r="E42" s="99"/>
      <c r="F42" s="99"/>
      <c r="G42" s="99"/>
      <c r="H42" s="99"/>
      <c r="I42" s="99"/>
      <c r="J42" s="99"/>
    </row>
    <row r="43" spans="1:11" s="100" customFormat="1" ht="31.5" customHeight="1" thickBot="1" x14ac:dyDescent="0.25">
      <c r="A43" s="99"/>
      <c r="B43" s="134" t="s">
        <v>110</v>
      </c>
      <c r="C43" s="135" t="e">
        <f>+STDEV(C41:H41)</f>
        <v>#DIV/0!</v>
      </c>
      <c r="D43" s="99"/>
      <c r="E43" s="99"/>
      <c r="F43" s="99"/>
      <c r="G43" s="99"/>
      <c r="H43" s="99"/>
      <c r="I43" s="99"/>
      <c r="J43" s="99"/>
      <c r="K43" s="98"/>
    </row>
    <row r="44" spans="1:11" s="98" customFormat="1" ht="15" customHeight="1" x14ac:dyDescent="0.2">
      <c r="A44" s="99"/>
      <c r="B44" s="99"/>
      <c r="C44" s="99"/>
      <c r="D44" s="99"/>
      <c r="E44" s="99"/>
      <c r="F44" s="99"/>
      <c r="G44" s="136"/>
      <c r="H44" s="99"/>
      <c r="I44" s="99"/>
      <c r="J44" s="99"/>
      <c r="K44" s="100"/>
    </row>
    <row r="45" spans="1:11" s="100" customFormat="1" ht="31.5" customHeight="1" thickBot="1" x14ac:dyDescent="0.25">
      <c r="A45" s="499" t="s">
        <v>56</v>
      </c>
      <c r="B45" s="499"/>
      <c r="C45" s="499"/>
      <c r="D45" s="499"/>
      <c r="E45" s="499"/>
      <c r="F45" s="499"/>
      <c r="G45" s="499"/>
      <c r="H45" s="499"/>
      <c r="I45" s="499"/>
      <c r="J45" s="499"/>
    </row>
    <row r="46" spans="1:11" s="100" customFormat="1" ht="31.5" customHeight="1" thickBot="1" x14ac:dyDescent="0.25">
      <c r="A46" s="99"/>
      <c r="B46" s="500" t="s">
        <v>57</v>
      </c>
      <c r="C46" s="501"/>
      <c r="D46" s="137" t="s">
        <v>58</v>
      </c>
      <c r="E46" s="99"/>
      <c r="F46" s="99"/>
      <c r="G46" s="99"/>
      <c r="H46" s="136"/>
      <c r="I46" s="99"/>
      <c r="J46" s="99"/>
    </row>
    <row r="47" spans="1:11" s="100" customFormat="1" ht="31.5" customHeight="1" x14ac:dyDescent="0.2">
      <c r="A47" s="99"/>
      <c r="B47" s="502" t="s">
        <v>45</v>
      </c>
      <c r="C47" s="503"/>
      <c r="D47" s="138" t="e">
        <f>+AVERAGE(E32,E23)</f>
        <v>#DIV/0!</v>
      </c>
      <c r="E47" s="99"/>
      <c r="F47" s="491" t="s">
        <v>100</v>
      </c>
      <c r="G47" s="492"/>
      <c r="H47" s="139" t="e">
        <f>+(0.34848*D49-0.009024*D48*EXP(0.0612*D47))/(273.15+D47)</f>
        <v>#DIV/0!</v>
      </c>
      <c r="I47" s="140" t="s">
        <v>103</v>
      </c>
      <c r="J47" s="99"/>
    </row>
    <row r="48" spans="1:11" s="100" customFormat="1" ht="31.5" customHeight="1" thickBot="1" x14ac:dyDescent="0.25">
      <c r="A48" s="99"/>
      <c r="B48" s="502" t="s">
        <v>46</v>
      </c>
      <c r="C48" s="503"/>
      <c r="D48" s="138" t="e">
        <f>+AVERAGE(H32,H23)</f>
        <v>#DIV/0!</v>
      </c>
      <c r="E48" s="99"/>
      <c r="F48" s="504" t="s">
        <v>101</v>
      </c>
      <c r="G48" s="505"/>
      <c r="H48" s="141" t="e">
        <f>+H47*((0.001)^2+(0.0001*I19/2)^2+(-0.0034*D19/2)^2+(-0.1*G19/2)^2)^0.5</f>
        <v>#DIV/0!</v>
      </c>
      <c r="I48" s="142" t="s">
        <v>103</v>
      </c>
      <c r="J48" s="99"/>
    </row>
    <row r="49" spans="1:11" s="100" customFormat="1" ht="31.5" customHeight="1" thickBot="1" x14ac:dyDescent="0.25">
      <c r="A49" s="99"/>
      <c r="B49" s="489" t="s">
        <v>22</v>
      </c>
      <c r="C49" s="490"/>
      <c r="D49" s="143" t="e">
        <f>+AVERAGE(J32,J24)</f>
        <v>#DIV/0!</v>
      </c>
      <c r="E49" s="99"/>
      <c r="F49" s="491" t="s">
        <v>102</v>
      </c>
      <c r="G49" s="492"/>
      <c r="H49" s="144">
        <v>1.2</v>
      </c>
      <c r="I49" s="142" t="s">
        <v>103</v>
      </c>
      <c r="J49" s="99"/>
      <c r="K49" s="98"/>
    </row>
    <row r="50" spans="1:11" s="98" customFormat="1" ht="15" customHeight="1" thickBot="1" x14ac:dyDescent="0.25">
      <c r="A50" s="99"/>
      <c r="B50" s="99"/>
      <c r="C50" s="99"/>
      <c r="D50" s="99"/>
      <c r="E50" s="99"/>
      <c r="F50" s="99"/>
      <c r="G50" s="99"/>
      <c r="H50" s="99"/>
      <c r="I50" s="99"/>
      <c r="J50" s="99"/>
      <c r="K50" s="100"/>
    </row>
    <row r="51" spans="1:11" s="100" customFormat="1" ht="31.5" customHeight="1" thickBot="1" x14ac:dyDescent="0.25">
      <c r="A51" s="464" t="s">
        <v>59</v>
      </c>
      <c r="B51" s="465"/>
      <c r="C51" s="465"/>
      <c r="D51" s="465"/>
      <c r="E51" s="465"/>
      <c r="F51" s="465"/>
      <c r="G51" s="465"/>
      <c r="H51" s="465"/>
      <c r="I51" s="465"/>
      <c r="J51" s="466"/>
    </row>
    <row r="52" spans="1:11" s="100" customFormat="1" ht="31.5" customHeight="1" x14ac:dyDescent="0.35">
      <c r="A52" s="99"/>
      <c r="B52" s="145" t="s">
        <v>60</v>
      </c>
      <c r="C52" s="146"/>
      <c r="D52" s="467" t="s">
        <v>104</v>
      </c>
      <c r="E52" s="467"/>
      <c r="F52" s="147" t="s">
        <v>61</v>
      </c>
      <c r="G52" s="148" t="s">
        <v>62</v>
      </c>
      <c r="H52" s="468" t="s">
        <v>63</v>
      </c>
      <c r="I52" s="469"/>
      <c r="J52" s="99"/>
    </row>
    <row r="53" spans="1:11" s="100" customFormat="1" ht="31.5" customHeight="1" thickBot="1" x14ac:dyDescent="0.25">
      <c r="A53" s="99"/>
      <c r="B53" s="149" t="e">
        <f>+C42</f>
        <v>#DIV/0!</v>
      </c>
      <c r="C53" s="150" t="s">
        <v>1</v>
      </c>
      <c r="D53" s="151" t="e">
        <f>+C10+C11/1000</f>
        <v>#N/A</v>
      </c>
      <c r="E53" s="150" t="s">
        <v>1</v>
      </c>
      <c r="F53" s="151" t="e">
        <f>+(H47-H49)*(1/H10-1/C13)</f>
        <v>#DIV/0!</v>
      </c>
      <c r="G53" s="152"/>
      <c r="H53" s="144" t="e">
        <f>+(B53+D53*F53)*1000</f>
        <v>#DIV/0!</v>
      </c>
      <c r="I53" s="142" t="s">
        <v>3</v>
      </c>
      <c r="J53" s="99"/>
      <c r="K53" s="98"/>
    </row>
    <row r="54" spans="1:11" s="98" customFormat="1" ht="15" customHeight="1" x14ac:dyDescent="0.2">
      <c r="A54" s="99"/>
      <c r="B54" s="99"/>
      <c r="C54" s="99"/>
      <c r="D54" s="99"/>
      <c r="E54" s="99"/>
      <c r="F54" s="99"/>
      <c r="G54" s="99"/>
      <c r="H54" s="99"/>
      <c r="I54" s="99"/>
      <c r="J54" s="99"/>
      <c r="K54" s="100"/>
    </row>
    <row r="55" spans="1:11" s="100" customFormat="1" ht="31.5" customHeight="1" x14ac:dyDescent="0.2">
      <c r="A55" s="470" t="s">
        <v>64</v>
      </c>
      <c r="B55" s="471"/>
      <c r="C55" s="471"/>
      <c r="D55" s="471"/>
      <c r="E55" s="471"/>
      <c r="F55" s="471"/>
      <c r="G55" s="471"/>
      <c r="H55" s="471"/>
      <c r="I55" s="471"/>
      <c r="J55" s="471"/>
      <c r="K55" s="98"/>
    </row>
    <row r="56" spans="1:11" s="98" customFormat="1" ht="15" customHeight="1" thickBot="1" x14ac:dyDescent="0.25">
      <c r="A56" s="99"/>
      <c r="B56" s="99"/>
      <c r="C56" s="99"/>
      <c r="D56" s="99"/>
      <c r="E56" s="99"/>
      <c r="F56" s="99"/>
      <c r="G56" s="99"/>
      <c r="H56" s="99"/>
      <c r="I56" s="99"/>
      <c r="J56" s="99"/>
      <c r="K56" s="100"/>
    </row>
    <row r="57" spans="1:11" s="100" customFormat="1" ht="31.5" customHeight="1" thickBot="1" x14ac:dyDescent="0.25">
      <c r="A57" s="472" t="s">
        <v>57</v>
      </c>
      <c r="B57" s="473"/>
      <c r="C57" s="474" t="s">
        <v>65</v>
      </c>
      <c r="D57" s="475"/>
      <c r="E57" s="153"/>
      <c r="F57" s="476"/>
      <c r="G57" s="476"/>
      <c r="H57" s="476"/>
      <c r="I57" s="476"/>
      <c r="J57" s="99"/>
    </row>
    <row r="58" spans="1:11" s="100" customFormat="1" ht="31.5" customHeight="1" x14ac:dyDescent="0.2">
      <c r="A58" s="154" t="s">
        <v>66</v>
      </c>
      <c r="B58" s="155"/>
      <c r="C58" s="156" t="e">
        <f>+C43/B25^0.5*1000</f>
        <v>#DIV/0!</v>
      </c>
      <c r="D58" s="157" t="s">
        <v>3</v>
      </c>
      <c r="E58" s="158"/>
      <c r="F58" s="476"/>
      <c r="G58" s="476"/>
      <c r="H58" s="476"/>
      <c r="I58" s="476"/>
      <c r="J58" s="99"/>
    </row>
    <row r="59" spans="1:11" s="100" customFormat="1" ht="31.5" customHeight="1" x14ac:dyDescent="0.2">
      <c r="A59" s="159" t="s">
        <v>67</v>
      </c>
      <c r="B59" s="160" t="s">
        <v>68</v>
      </c>
      <c r="C59" s="161" t="e">
        <f>+C12/2</f>
        <v>#N/A</v>
      </c>
      <c r="D59" s="162" t="s">
        <v>3</v>
      </c>
      <c r="E59" s="158"/>
      <c r="F59" s="476"/>
      <c r="G59" s="476"/>
      <c r="H59" s="476"/>
      <c r="I59" s="476"/>
      <c r="J59" s="99"/>
    </row>
    <row r="60" spans="1:11" s="100" customFormat="1" ht="31.5" customHeight="1" x14ac:dyDescent="0.2">
      <c r="A60" s="163" t="s">
        <v>69</v>
      </c>
      <c r="B60" s="164"/>
      <c r="C60" s="165" t="e">
        <f>+C12/3^0.5</f>
        <v>#N/A</v>
      </c>
      <c r="D60" s="162" t="s">
        <v>3</v>
      </c>
      <c r="E60" s="158"/>
      <c r="F60" s="476"/>
      <c r="G60" s="476"/>
      <c r="H60" s="476"/>
      <c r="I60" s="476"/>
      <c r="J60" s="99"/>
    </row>
    <row r="61" spans="1:11" s="100" customFormat="1" ht="31.5" customHeight="1" x14ac:dyDescent="0.25">
      <c r="A61" s="166" t="s">
        <v>70</v>
      </c>
      <c r="B61" s="167"/>
      <c r="C61" s="168" t="e">
        <f>+SQRT(SUMSQ(C59:C60))</f>
        <v>#N/A</v>
      </c>
      <c r="D61" s="169" t="s">
        <v>3</v>
      </c>
      <c r="E61" s="158"/>
      <c r="F61" s="476"/>
      <c r="G61" s="476"/>
      <c r="H61" s="476"/>
      <c r="I61" s="476"/>
      <c r="J61" s="99"/>
    </row>
    <row r="62" spans="1:11" s="100" customFormat="1" ht="31.5" customHeight="1" x14ac:dyDescent="0.2">
      <c r="A62" s="159" t="s">
        <v>71</v>
      </c>
      <c r="B62" s="160"/>
      <c r="C62" s="170" t="e">
        <f>+H48</f>
        <v>#DIV/0!</v>
      </c>
      <c r="D62" s="162" t="s">
        <v>103</v>
      </c>
      <c r="E62" s="99"/>
      <c r="F62" s="476"/>
      <c r="G62" s="476"/>
      <c r="H62" s="476"/>
      <c r="I62" s="476"/>
      <c r="J62" s="99"/>
    </row>
    <row r="63" spans="1:11" s="100" customFormat="1" ht="31.5" customHeight="1" x14ac:dyDescent="0.2">
      <c r="A63" s="159" t="s">
        <v>72</v>
      </c>
      <c r="B63" s="160"/>
      <c r="C63" s="171" t="e">
        <f>+H11/2</f>
        <v>#N/A</v>
      </c>
      <c r="D63" s="162" t="s">
        <v>103</v>
      </c>
      <c r="E63" s="99"/>
      <c r="F63" s="476"/>
      <c r="G63" s="476"/>
      <c r="H63" s="476"/>
      <c r="I63" s="476"/>
      <c r="J63" s="99"/>
    </row>
    <row r="64" spans="1:11" s="100" customFormat="1" ht="31.5" customHeight="1" thickBot="1" x14ac:dyDescent="0.25">
      <c r="A64" s="159" t="s">
        <v>73</v>
      </c>
      <c r="B64" s="160"/>
      <c r="C64" s="171" t="e">
        <f>+C14/2</f>
        <v>#N/A</v>
      </c>
      <c r="D64" s="162" t="s">
        <v>103</v>
      </c>
      <c r="E64" s="99"/>
      <c r="F64" s="99"/>
      <c r="G64" s="99"/>
      <c r="H64" s="99"/>
      <c r="I64" s="99"/>
      <c r="J64" s="99"/>
    </row>
    <row r="65" spans="1:11" s="100" customFormat="1" ht="31.5" customHeight="1" x14ac:dyDescent="0.25">
      <c r="A65" s="166" t="s">
        <v>74</v>
      </c>
      <c r="B65" s="167"/>
      <c r="C65" s="168" t="e">
        <f>+SQRT(ABS(((C10/1000+C11/1000000)*(C13-H10)/(C13*H10)*C62)^2+((C10/1000+C11/1000000)*(H47-H49))^2*C63^2/H10^4+(C10/1000+C11/1000000)^2*(H47-H49)*((H47-H49)-2*(C15-H49))*C64^2/C13^4))*1000000</f>
        <v>#N/A</v>
      </c>
      <c r="D65" s="169" t="s">
        <v>3</v>
      </c>
      <c r="E65" s="158"/>
      <c r="F65" s="477" t="s">
        <v>75</v>
      </c>
      <c r="G65" s="478"/>
      <c r="H65" s="172" t="e">
        <f>+SQRT(SUMSQ(C58,C61,C65,C66))</f>
        <v>#DIV/0!</v>
      </c>
      <c r="I65" s="140" t="s">
        <v>3</v>
      </c>
      <c r="J65" s="99"/>
    </row>
    <row r="66" spans="1:11" s="100" customFormat="1" ht="31.5" customHeight="1" thickBot="1" x14ac:dyDescent="0.3">
      <c r="A66" s="208" t="s">
        <v>76</v>
      </c>
      <c r="B66" s="174"/>
      <c r="C66" s="175" t="e">
        <f>+(G15/2/3^0.5)*2^0.5*1000</f>
        <v>#N/A</v>
      </c>
      <c r="D66" s="142" t="s">
        <v>3</v>
      </c>
      <c r="E66" s="158"/>
      <c r="F66" s="479" t="s">
        <v>77</v>
      </c>
      <c r="G66" s="480"/>
      <c r="H66" s="176" t="e">
        <f>+H65*2</f>
        <v>#DIV/0!</v>
      </c>
      <c r="I66" s="142" t="s">
        <v>3</v>
      </c>
      <c r="J66" s="99"/>
      <c r="K66" s="98"/>
    </row>
    <row r="67" spans="1:11" s="98" customFormat="1" ht="15" customHeight="1" x14ac:dyDescent="0.2">
      <c r="A67" s="114"/>
      <c r="B67" s="114"/>
      <c r="C67" s="114"/>
      <c r="D67" s="114"/>
      <c r="E67" s="99"/>
      <c r="F67" s="99"/>
      <c r="G67" s="99"/>
      <c r="H67" s="99"/>
      <c r="I67" s="99"/>
      <c r="J67" s="99"/>
      <c r="K67" s="100"/>
    </row>
    <row r="68" spans="1:11" s="100" customFormat="1" ht="31.5" customHeight="1" thickBot="1" x14ac:dyDescent="0.25">
      <c r="A68" s="99"/>
      <c r="B68" s="99"/>
      <c r="C68" s="99"/>
      <c r="D68" s="99"/>
      <c r="E68" s="99"/>
      <c r="F68" s="99"/>
      <c r="G68" s="99"/>
      <c r="H68" s="99"/>
      <c r="I68" s="99"/>
      <c r="J68" s="99"/>
    </row>
    <row r="69" spans="1:11" s="100" customFormat="1" ht="31.5" customHeight="1" thickBot="1" x14ac:dyDescent="0.25">
      <c r="A69" s="481" t="s">
        <v>78</v>
      </c>
      <c r="B69" s="482"/>
      <c r="C69" s="482"/>
      <c r="D69" s="482"/>
      <c r="E69" s="482"/>
      <c r="F69" s="482"/>
      <c r="G69" s="482"/>
      <c r="H69" s="482"/>
      <c r="I69" s="482"/>
      <c r="J69" s="483"/>
    </row>
    <row r="70" spans="1:11" s="100" customFormat="1" ht="31.5" customHeight="1" thickBot="1" x14ac:dyDescent="0.25">
      <c r="A70" s="484" t="s">
        <v>105</v>
      </c>
      <c r="B70" s="485"/>
      <c r="C70" s="485"/>
      <c r="D70" s="486"/>
      <c r="E70" s="177"/>
      <c r="F70" s="178"/>
      <c r="G70" s="487"/>
      <c r="H70" s="487"/>
      <c r="I70" s="487"/>
      <c r="J70" s="488"/>
    </row>
    <row r="71" spans="1:11" s="100" customFormat="1" ht="45.75" customHeight="1" x14ac:dyDescent="0.2">
      <c r="A71" s="179" t="s">
        <v>194</v>
      </c>
      <c r="B71" s="180" t="s">
        <v>137</v>
      </c>
      <c r="C71" s="181"/>
      <c r="D71" s="182" t="s">
        <v>268</v>
      </c>
      <c r="E71" s="458" t="s">
        <v>106</v>
      </c>
      <c r="F71" s="459"/>
      <c r="G71" s="460" t="s">
        <v>80</v>
      </c>
      <c r="H71" s="462" t="s">
        <v>107</v>
      </c>
      <c r="I71" s="462"/>
      <c r="J71" s="462"/>
    </row>
    <row r="72" spans="1:11" s="100" customFormat="1" ht="31.5" customHeight="1" thickBot="1" x14ac:dyDescent="0.25">
      <c r="A72" s="183" t="e">
        <f>C10</f>
        <v>#N/A</v>
      </c>
      <c r="B72" s="184" t="e">
        <f>C11</f>
        <v>#N/A</v>
      </c>
      <c r="C72" s="176" t="e">
        <f>H53</f>
        <v>#DIV/0!</v>
      </c>
      <c r="D72" s="185" t="e">
        <f>A72+B72/1000+C72/1000</f>
        <v>#N/A</v>
      </c>
      <c r="E72" s="176" t="e">
        <f>D72*1000-A72*1000</f>
        <v>#N/A</v>
      </c>
      <c r="F72" s="130" t="s">
        <v>3</v>
      </c>
      <c r="G72" s="461"/>
      <c r="H72" s="186" t="e">
        <f>H66</f>
        <v>#DIV/0!</v>
      </c>
      <c r="I72" s="463" t="s">
        <v>3</v>
      </c>
      <c r="J72" s="463"/>
      <c r="K72" s="47"/>
    </row>
    <row r="73" spans="1:11" ht="31.5" customHeight="1" x14ac:dyDescent="0.2">
      <c r="G73" s="187"/>
    </row>
    <row r="74" spans="1:11" ht="51" customHeight="1" x14ac:dyDescent="0.2"/>
    <row r="76" spans="1:11" ht="31.5" customHeight="1" x14ac:dyDescent="0.2">
      <c r="A76" s="188"/>
      <c r="B76" s="69"/>
      <c r="C76" s="69"/>
      <c r="D76" s="69"/>
      <c r="E76" s="69"/>
      <c r="F76" s="69"/>
      <c r="G76" s="69"/>
      <c r="H76" s="69"/>
      <c r="I76" s="69"/>
      <c r="J76" s="69"/>
    </row>
    <row r="77" spans="1:11" ht="31.5" customHeight="1" x14ac:dyDescent="0.2">
      <c r="A77" s="188"/>
      <c r="B77" s="69"/>
      <c r="C77" s="69"/>
      <c r="D77" s="69"/>
      <c r="E77" s="69"/>
      <c r="F77" s="69"/>
      <c r="G77" s="69"/>
      <c r="H77" s="69"/>
      <c r="I77" s="69"/>
      <c r="J77" s="69"/>
    </row>
    <row r="78" spans="1:11" ht="31.5" customHeight="1" x14ac:dyDescent="0.2">
      <c r="A78" s="188"/>
      <c r="B78" s="69"/>
      <c r="C78" s="69"/>
      <c r="D78" s="69"/>
      <c r="E78" s="69"/>
      <c r="F78" s="69"/>
      <c r="G78" s="69"/>
      <c r="H78" s="69"/>
      <c r="I78" s="69"/>
      <c r="J78" s="69"/>
    </row>
    <row r="79" spans="1:11" ht="31.5" customHeight="1" x14ac:dyDescent="0.2">
      <c r="A79" s="188"/>
      <c r="B79" s="69"/>
      <c r="C79" s="69"/>
      <c r="D79" s="69"/>
      <c r="E79" s="69"/>
      <c r="F79" s="69"/>
      <c r="G79" s="69"/>
      <c r="H79" s="69"/>
      <c r="I79" s="69"/>
      <c r="J79" s="69"/>
    </row>
    <row r="80" spans="1:11" ht="31.5" customHeight="1" x14ac:dyDescent="0.2">
      <c r="A80" s="188"/>
      <c r="B80" s="69"/>
      <c r="C80" s="69"/>
      <c r="D80" s="69"/>
      <c r="E80" s="69"/>
      <c r="F80" s="69"/>
      <c r="G80" s="69"/>
      <c r="H80" s="69"/>
      <c r="I80" s="69"/>
      <c r="J80" s="69"/>
    </row>
    <row r="81" spans="1:10" ht="31.5" customHeight="1" x14ac:dyDescent="0.2">
      <c r="A81" s="188"/>
      <c r="B81" s="69"/>
      <c r="C81" s="69"/>
      <c r="D81" s="69"/>
      <c r="E81" s="69"/>
      <c r="F81" s="69"/>
      <c r="G81" s="69"/>
      <c r="H81" s="69"/>
      <c r="I81" s="69"/>
      <c r="J81" s="69"/>
    </row>
    <row r="82" spans="1:10" ht="31.5" customHeight="1" x14ac:dyDescent="0.2">
      <c r="A82" s="188"/>
      <c r="B82" s="69"/>
      <c r="C82" s="69"/>
      <c r="D82" s="69"/>
      <c r="E82" s="69"/>
      <c r="F82" s="69"/>
      <c r="G82" s="69"/>
      <c r="H82" s="69"/>
      <c r="I82" s="69"/>
      <c r="J82" s="69"/>
    </row>
  </sheetData>
  <sheetProtection algorithmName="SHA-512" hashValue="4mdudpCxSj5Cuus8oNLj2hGlIiTOPCmuSPMBOxrfIaa0cLmcjo0vp+aHkAUtwyOAxOrJ9Ux5jT7OuPZ7JR9UhQ==" saltValue="dHGT5zbC1thk8U+Vx6E+wQ==" spinCount="100000" sheet="1" objects="1" scenarios="1"/>
  <mergeCells count="55">
    <mergeCell ref="A13:B13"/>
    <mergeCell ref="F13:I13"/>
    <mergeCell ref="A1:B1"/>
    <mergeCell ref="C1:J1"/>
    <mergeCell ref="I3:J4"/>
    <mergeCell ref="A6:D6"/>
    <mergeCell ref="F6:I6"/>
    <mergeCell ref="F9:G9"/>
    <mergeCell ref="A10:B10"/>
    <mergeCell ref="F10:G10"/>
    <mergeCell ref="A11:B11"/>
    <mergeCell ref="F11:G11"/>
    <mergeCell ref="A12:B12"/>
    <mergeCell ref="A26:B26"/>
    <mergeCell ref="I26:J26"/>
    <mergeCell ref="A14:B14"/>
    <mergeCell ref="A15:B15"/>
    <mergeCell ref="A17:J17"/>
    <mergeCell ref="F18:G18"/>
    <mergeCell ref="A19:B19"/>
    <mergeCell ref="E19:F19"/>
    <mergeCell ref="A21:J21"/>
    <mergeCell ref="C23:D23"/>
    <mergeCell ref="F23:G23"/>
    <mergeCell ref="C25:H25"/>
    <mergeCell ref="I25:J25"/>
    <mergeCell ref="B49:C49"/>
    <mergeCell ref="F49:G49"/>
    <mergeCell ref="A27:A30"/>
    <mergeCell ref="C32:D32"/>
    <mergeCell ref="F32:G32"/>
    <mergeCell ref="A35:J35"/>
    <mergeCell ref="B37:H37"/>
    <mergeCell ref="A45:J45"/>
    <mergeCell ref="B46:C46"/>
    <mergeCell ref="B47:C47"/>
    <mergeCell ref="F47:G47"/>
    <mergeCell ref="B48:C48"/>
    <mergeCell ref="F48:G48"/>
    <mergeCell ref="E71:F71"/>
    <mergeCell ref="G71:G72"/>
    <mergeCell ref="H71:J71"/>
    <mergeCell ref="I72:J72"/>
    <mergeCell ref="A51:J51"/>
    <mergeCell ref="D52:E52"/>
    <mergeCell ref="H52:I52"/>
    <mergeCell ref="A55:J55"/>
    <mergeCell ref="A57:B57"/>
    <mergeCell ref="C57:D57"/>
    <mergeCell ref="F57:I63"/>
    <mergeCell ref="F65:G65"/>
    <mergeCell ref="F66:G66"/>
    <mergeCell ref="A69:J69"/>
    <mergeCell ref="A70:D70"/>
    <mergeCell ref="G70:J70"/>
  </mergeCells>
  <dataValidations count="1">
    <dataValidation type="list" allowBlank="1" showInputMessage="1" showErrorMessage="1" sqref="M2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6" orientation="portrait" r:id="rId1"/>
  <headerFooter>
    <oddHeader xml:space="preserve">&amp;C
&amp;16   
</oddHeader>
    <oddFooter>&amp;RRT03-F23 Vr.3 (2018-03-12)</oddFooter>
  </headerFooter>
  <rowBreaks count="1" manualBreakCount="1">
    <brk id="33" max="1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'DATOS 1'!$F$89:$F$94</xm:f>
          </x14:formula1>
          <xm:sqref>J19</xm:sqref>
        </x14:dataValidation>
        <x14:dataValidation type="list" allowBlank="1" showInputMessage="1" showErrorMessage="1">
          <x14:formula1>
            <xm:f>'DATOS 1'!$B$68:$B$87</xm:f>
          </x14:formula1>
          <xm:sqref>J18</xm:sqref>
        </x14:dataValidation>
        <x14:dataValidation type="list" allowBlank="1" showInputMessage="1" showErrorMessage="1">
          <x14:formula1>
            <xm:f>'DATOS 1'!$N$10:$N$61</xm:f>
          </x14:formula1>
          <xm:sqref>E6</xm:sqref>
        </x14:dataValidation>
        <x14:dataValidation type="list" allowBlank="1" showInputMessage="1" showErrorMessage="1">
          <x14:formula1>
            <xm:f>'DATOS 1'!$B$6:$B$28</xm:f>
          </x14:formula1>
          <xm:sqref>I3 J6</xm:sqref>
        </x14:dataValidation>
        <x14:dataValidation type="list" allowBlank="1" showInputMessage="1" showErrorMessage="1">
          <x14:formula1>
            <xm:f>'DATOS 1'!$N$83:$N$87</xm:f>
          </x14:formula1>
          <xm:sqref>J24</xm:sqref>
        </x14:dataValidation>
        <x14:dataValidation type="list" allowBlank="1" showInputMessage="1" showErrorMessage="1">
          <x14:formula1>
            <xm:f>'DATOS 1'!$N$69:$N$75</xm:f>
          </x14:formula1>
          <xm:sqref>J13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rgb="FFB6FD03"/>
  </sheetPr>
  <dimension ref="A1:P82"/>
  <sheetViews>
    <sheetView showGridLines="0" view="pageBreakPreview" topLeftCell="A22" zoomScale="85" zoomScaleNormal="60" zoomScaleSheetLayoutView="85" workbookViewId="0">
      <selection activeCell="E6" sqref="E6"/>
    </sheetView>
  </sheetViews>
  <sheetFormatPr baseColWidth="10" defaultRowHeight="31.5" customHeight="1" x14ac:dyDescent="0.2"/>
  <cols>
    <col min="1" max="1" width="11.42578125" style="77" customWidth="1"/>
    <col min="2" max="2" width="12" style="77" customWidth="1"/>
    <col min="3" max="3" width="13.5703125" style="77" customWidth="1"/>
    <col min="4" max="4" width="16.140625" style="77" customWidth="1"/>
    <col min="5" max="5" width="14" style="77" customWidth="1"/>
    <col min="6" max="6" width="13.85546875" style="77" bestFit="1" customWidth="1"/>
    <col min="7" max="7" width="15.28515625" style="77" bestFit="1" customWidth="1"/>
    <col min="8" max="9" width="13.7109375" style="77" bestFit="1" customWidth="1"/>
    <col min="10" max="10" width="13.7109375" style="77" customWidth="1"/>
    <col min="11" max="16384" width="11.42578125" style="47"/>
  </cols>
  <sheetData>
    <row r="1" spans="1:16" ht="47.25" customHeight="1" thickBot="1" x14ac:dyDescent="0.25">
      <c r="A1" s="530"/>
      <c r="B1" s="531"/>
      <c r="C1" s="532" t="s">
        <v>305</v>
      </c>
      <c r="D1" s="533"/>
      <c r="E1" s="533"/>
      <c r="F1" s="533"/>
      <c r="G1" s="533"/>
      <c r="H1" s="533"/>
      <c r="I1" s="533"/>
      <c r="J1" s="534"/>
      <c r="K1" s="46"/>
      <c r="L1" s="46"/>
      <c r="M1" s="46"/>
      <c r="N1" s="46"/>
      <c r="O1" s="46"/>
      <c r="P1" s="46"/>
    </row>
    <row r="2" spans="1:16" s="50" customFormat="1" ht="9.75" customHeight="1" thickBot="1" x14ac:dyDescent="0.25">
      <c r="A2" s="48"/>
      <c r="B2" s="48"/>
      <c r="C2" s="49"/>
      <c r="D2" s="49"/>
      <c r="E2" s="49"/>
      <c r="F2" s="49"/>
      <c r="G2" s="49"/>
      <c r="H2" s="49"/>
      <c r="K2" s="51"/>
      <c r="M2" s="52"/>
    </row>
    <row r="3" spans="1:16" s="51" customFormat="1" ht="35.25" customHeight="1" thickBot="1" x14ac:dyDescent="0.25">
      <c r="A3" s="53" t="s">
        <v>33</v>
      </c>
      <c r="B3" s="54" t="s">
        <v>79</v>
      </c>
      <c r="C3" s="55" t="s">
        <v>214</v>
      </c>
      <c r="D3" s="55" t="s">
        <v>306</v>
      </c>
      <c r="E3" s="55" t="s">
        <v>307</v>
      </c>
      <c r="F3" s="56" t="s">
        <v>34</v>
      </c>
      <c r="G3" s="56" t="s">
        <v>35</v>
      </c>
      <c r="H3" s="57" t="s">
        <v>308</v>
      </c>
      <c r="I3" s="535"/>
      <c r="J3" s="536"/>
      <c r="K3" s="50"/>
    </row>
    <row r="4" spans="1:16" s="50" customFormat="1" ht="29.25" customHeight="1" thickBot="1" x14ac:dyDescent="0.25">
      <c r="A4" s="58" t="e">
        <f>VLOOKUP($I$3,'DATOS 1'!B6:J28,2,FALSE)</f>
        <v>#N/A</v>
      </c>
      <c r="B4" s="58" t="e">
        <f>VLOOKUP($I$3,'DATOS 1'!$B$6:$J$28,3,FALSE)</f>
        <v>#N/A</v>
      </c>
      <c r="C4" s="59" t="e">
        <f>VLOOKUP($I$3,'DATOS 1'!$B$6:$J$28,8,FALSE)</f>
        <v>#N/A</v>
      </c>
      <c r="D4" s="59" t="e">
        <f>VLOOKUP($I$3,'DATOS 1'!$B$6:$J$28,6,FALSE)</f>
        <v>#N/A</v>
      </c>
      <c r="E4" s="58" t="e">
        <f>VLOOKUP($I$3,'DATOS 1'!$B$6:$J$28,7,FALSE)</f>
        <v>#N/A</v>
      </c>
      <c r="F4" s="58" t="e">
        <f>VLOOKUP($I$3,'DATOS 1'!$B$6:$J$28,4,FALSE)</f>
        <v>#N/A</v>
      </c>
      <c r="G4" s="58" t="e">
        <f>VLOOKUP($I$3,'DATOS 1'!$B$6:$J$28,5,FALSE)</f>
        <v>#N/A</v>
      </c>
      <c r="H4" s="59" t="e">
        <f>VLOOKUP($I$3,'DATOS 1'!$B$6:$J$28,9,FALSE)</f>
        <v>#N/A</v>
      </c>
      <c r="I4" s="537"/>
      <c r="J4" s="538"/>
      <c r="K4" s="47"/>
      <c r="L4" s="60"/>
      <c r="M4" s="60"/>
    </row>
    <row r="5" spans="1:16" s="62" customFormat="1" ht="6.75" customHeight="1" thickBot="1" x14ac:dyDescent="0.25">
      <c r="A5" s="61"/>
      <c r="B5" s="61"/>
      <c r="C5" s="61"/>
      <c r="F5" s="61"/>
      <c r="G5" s="61"/>
      <c r="H5" s="61"/>
      <c r="K5" s="47"/>
    </row>
    <row r="6" spans="1:16" ht="31.5" customHeight="1" thickBot="1" x14ac:dyDescent="0.25">
      <c r="A6" s="527" t="s">
        <v>36</v>
      </c>
      <c r="B6" s="528"/>
      <c r="C6" s="528"/>
      <c r="D6" s="529"/>
      <c r="E6" s="41"/>
      <c r="F6" s="527" t="s">
        <v>37</v>
      </c>
      <c r="G6" s="528"/>
      <c r="H6" s="528"/>
      <c r="I6" s="529"/>
      <c r="J6" s="42"/>
    </row>
    <row r="7" spans="1:16" ht="31.5" customHeight="1" x14ac:dyDescent="0.2">
      <c r="A7" s="63" t="s">
        <v>38</v>
      </c>
      <c r="B7" s="64" t="e">
        <f>VLOOKUP($E$6,'DATOS 1'!N10:AA61,2,FALSE)</f>
        <v>#N/A</v>
      </c>
      <c r="C7" s="65" t="s">
        <v>23</v>
      </c>
      <c r="D7" s="66" t="e">
        <f>VLOOKUP($E$6,'DATOS 1'!N10:AA61,3,FALSE)</f>
        <v>#N/A</v>
      </c>
      <c r="E7" s="67"/>
      <c r="F7" s="63" t="s">
        <v>38</v>
      </c>
      <c r="G7" s="66" t="e">
        <f>VLOOKUP($J$6,'DATOS 1'!B36:I58,2,FALSE)</f>
        <v>#N/A</v>
      </c>
      <c r="H7" s="68" t="s">
        <v>23</v>
      </c>
      <c r="I7" s="66" t="e">
        <f>VLOOKUP($J$6,'DATOS 1'!B36:I58,3,FALSE)</f>
        <v>#N/A</v>
      </c>
      <c r="J7" s="69"/>
    </row>
    <row r="8" spans="1:16" ht="31.5" customHeight="1" x14ac:dyDescent="0.2">
      <c r="A8" s="70" t="s">
        <v>39</v>
      </c>
      <c r="B8" s="71" t="e">
        <f>VLOOKUP($E$6,'DATOS 1'!N10:AA61,4,FALSE)</f>
        <v>#N/A</v>
      </c>
      <c r="C8" s="72" t="s">
        <v>40</v>
      </c>
      <c r="D8" s="73" t="e">
        <f>VLOOKUP($E$6,'DATOS 1'!N10:AA61,5,FALSE)</f>
        <v>#N/A</v>
      </c>
      <c r="E8" s="67"/>
      <c r="F8" s="70" t="s">
        <v>39</v>
      </c>
      <c r="G8" s="71" t="e">
        <f>VLOOKUP($J$6,'DATOS 1'!B36:I58,4,FALSE)</f>
        <v>#N/A</v>
      </c>
      <c r="H8" s="72" t="s">
        <v>40</v>
      </c>
      <c r="I8" s="73" t="e">
        <f>VLOOKUP($J$6,'DATOS 1'!B36:I58,5,FALSE)</f>
        <v>#N/A</v>
      </c>
      <c r="J8" s="69"/>
    </row>
    <row r="9" spans="1:16" ht="31.5" customHeight="1" x14ac:dyDescent="0.2">
      <c r="A9" s="74" t="s">
        <v>41</v>
      </c>
      <c r="B9" s="71" t="e">
        <f>VLOOKUP($E$6,'DATOS 1'!N10:AA61,6,FALSE)</f>
        <v>#N/A</v>
      </c>
      <c r="C9" s="75" t="s">
        <v>31</v>
      </c>
      <c r="D9" s="76" t="e">
        <f>VLOOKUP($E$6,'DATOS 1'!N10:AA61,7,FALSE)</f>
        <v>#N/A</v>
      </c>
      <c r="F9" s="509" t="s">
        <v>91</v>
      </c>
      <c r="G9" s="510"/>
      <c r="H9" s="71" t="e">
        <f>VLOOKUP($J$6,'DATOS 1'!B36:I58,6,FALSE)</f>
        <v>#N/A</v>
      </c>
      <c r="I9" s="78" t="s">
        <v>1</v>
      </c>
      <c r="J9" s="69"/>
      <c r="K9" s="79"/>
    </row>
    <row r="10" spans="1:16" s="79" customFormat="1" ht="31.5" customHeight="1" x14ac:dyDescent="0.25">
      <c r="A10" s="509" t="s">
        <v>92</v>
      </c>
      <c r="B10" s="510"/>
      <c r="C10" s="71" t="e">
        <f>VLOOKUP($E$6,'DATOS 1'!N10:AA61,8,FALSE)</f>
        <v>#N/A</v>
      </c>
      <c r="D10" s="78" t="s">
        <v>1</v>
      </c>
      <c r="F10" s="509" t="s">
        <v>93</v>
      </c>
      <c r="G10" s="510"/>
      <c r="H10" s="71" t="e">
        <f>VLOOKUP($J$6,'DATOS 1'!B36:I58,7,FALSE)</f>
        <v>#N/A</v>
      </c>
      <c r="I10" s="78" t="s">
        <v>109</v>
      </c>
      <c r="J10" s="80"/>
    </row>
    <row r="11" spans="1:16" s="79" customFormat="1" ht="31.5" customHeight="1" thickBot="1" x14ac:dyDescent="0.3">
      <c r="A11" s="509" t="s">
        <v>94</v>
      </c>
      <c r="B11" s="510"/>
      <c r="C11" s="71" t="e">
        <f>VLOOKUP($E$6,'DATOS 1'!N10:AA61,9,FALSE)</f>
        <v>#N/A</v>
      </c>
      <c r="D11" s="78" t="s">
        <v>3</v>
      </c>
      <c r="E11" s="81"/>
      <c r="F11" s="539" t="s">
        <v>95</v>
      </c>
      <c r="G11" s="540"/>
      <c r="H11" s="82" t="e">
        <f>VLOOKUP($J$6,'DATOS 1'!B36:I58,8,FALSE)</f>
        <v>#N/A</v>
      </c>
      <c r="I11" s="83" t="s">
        <v>109</v>
      </c>
      <c r="J11" s="80"/>
    </row>
    <row r="12" spans="1:16" s="79" customFormat="1" ht="31.5" customHeight="1" thickBot="1" x14ac:dyDescent="0.3">
      <c r="A12" s="509" t="s">
        <v>96</v>
      </c>
      <c r="B12" s="510"/>
      <c r="C12" s="71" t="e">
        <f>VLOOKUP($E$6,'DATOS 1'!N10:AA61,10,FALSE)</f>
        <v>#N/A</v>
      </c>
      <c r="D12" s="78" t="s">
        <v>3</v>
      </c>
      <c r="E12" s="80"/>
      <c r="F12" s="80"/>
      <c r="G12" s="80"/>
      <c r="H12" s="80"/>
    </row>
    <row r="13" spans="1:16" s="79" customFormat="1" ht="31.5" customHeight="1" thickBot="1" x14ac:dyDescent="0.3">
      <c r="A13" s="509" t="s">
        <v>97</v>
      </c>
      <c r="B13" s="510"/>
      <c r="C13" s="71" t="e">
        <f>VLOOKUP($E$6,'DATOS 1'!N10:AA61,11,FALSE)</f>
        <v>#N/A</v>
      </c>
      <c r="D13" s="78" t="s">
        <v>109</v>
      </c>
      <c r="E13" s="80"/>
      <c r="F13" s="527" t="s">
        <v>43</v>
      </c>
      <c r="G13" s="528"/>
      <c r="H13" s="528"/>
      <c r="I13" s="529"/>
      <c r="J13" s="43"/>
    </row>
    <row r="14" spans="1:16" s="79" customFormat="1" ht="31.5" customHeight="1" x14ac:dyDescent="0.2">
      <c r="A14" s="509" t="s">
        <v>98</v>
      </c>
      <c r="B14" s="510"/>
      <c r="C14" s="71" t="e">
        <f>VLOOKUP($E$6,'DATOS 1'!N10:AA61,12,FALSE)</f>
        <v>#N/A</v>
      </c>
      <c r="D14" s="78" t="s">
        <v>109</v>
      </c>
      <c r="E14" s="80"/>
      <c r="F14" s="63" t="s">
        <v>23</v>
      </c>
      <c r="G14" s="64" t="e">
        <f>VLOOKUP($J$13,'DATOS 1'!$N$68:$Q$75,2,FALSE)</f>
        <v>#N/A</v>
      </c>
      <c r="H14" s="68" t="s">
        <v>39</v>
      </c>
      <c r="I14" s="64" t="e">
        <f>VLOOKUP($J$13,'DATOS 1'!$N$68:$R$75,3,FALSE)</f>
        <v>#N/A</v>
      </c>
      <c r="J14" s="84"/>
      <c r="K14" s="47"/>
    </row>
    <row r="15" spans="1:16" ht="31.5" customHeight="1" thickBot="1" x14ac:dyDescent="0.25">
      <c r="A15" s="511" t="s">
        <v>99</v>
      </c>
      <c r="B15" s="512"/>
      <c r="C15" s="82" t="e">
        <f>VLOOKUP($E$6,'DATOS 1'!N10:AA61,13,FALSE)</f>
        <v>#N/A</v>
      </c>
      <c r="D15" s="83" t="s">
        <v>109</v>
      </c>
      <c r="E15" s="69"/>
      <c r="F15" s="85" t="s">
        <v>90</v>
      </c>
      <c r="G15" s="82" t="e">
        <f>VLOOKUP($J$13,'DATOS 1'!$N$68:$Q$75,4,FALSE)</f>
        <v>#N/A</v>
      </c>
      <c r="H15" s="82" t="s">
        <v>1</v>
      </c>
      <c r="I15" s="86" t="s">
        <v>246</v>
      </c>
      <c r="J15" s="87" t="e">
        <f>VLOOKUP($J$13,'DATOS 1'!$N$68:$R$75,5,FALSE)</f>
        <v>#N/A</v>
      </c>
      <c r="K15" s="62"/>
    </row>
    <row r="16" spans="1:16" s="62" customFormat="1" ht="6.75" customHeight="1" thickBot="1" x14ac:dyDescent="0.25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47"/>
    </row>
    <row r="17" spans="1:11" ht="31.5" customHeight="1" thickBot="1" x14ac:dyDescent="0.25">
      <c r="A17" s="513" t="s">
        <v>44</v>
      </c>
      <c r="B17" s="514"/>
      <c r="C17" s="514"/>
      <c r="D17" s="514"/>
      <c r="E17" s="514"/>
      <c r="F17" s="514"/>
      <c r="G17" s="514"/>
      <c r="H17" s="514"/>
      <c r="I17" s="514"/>
      <c r="J17" s="515"/>
    </row>
    <row r="18" spans="1:11" ht="46.5" customHeight="1" thickBot="1" x14ac:dyDescent="0.25">
      <c r="A18" s="88" t="s">
        <v>23</v>
      </c>
      <c r="B18" s="89" t="str">
        <f>VLOOKUP($J$18,'DATOS 1'!B68:K87,2,FALSE)</f>
        <v>Lufft Opus 20</v>
      </c>
      <c r="C18" s="90" t="s">
        <v>16</v>
      </c>
      <c r="D18" s="91">
        <f>VLOOKUP($J$18,'DATOS 1'!$B$67:$J$87,3,FALSE)</f>
        <v>2307140802024</v>
      </c>
      <c r="E18" s="92" t="s">
        <v>41</v>
      </c>
      <c r="F18" s="516" t="str">
        <f>VLOOKUP($J$18,'DATOS 1'!$B$67:$K$87,10,FALSE)</f>
        <v>1995-1998-2149</v>
      </c>
      <c r="G18" s="517"/>
      <c r="H18" s="90" t="s">
        <v>42</v>
      </c>
      <c r="I18" s="93">
        <f>VLOOKUP($J$18,'DATOS 1'!$B$67:$J$87,9,FALSE)</f>
        <v>42580</v>
      </c>
      <c r="J18" s="44" t="s">
        <v>276</v>
      </c>
    </row>
    <row r="19" spans="1:11" ht="31.5" customHeight="1" thickBot="1" x14ac:dyDescent="0.25">
      <c r="A19" s="518" t="s">
        <v>266</v>
      </c>
      <c r="B19" s="519"/>
      <c r="C19" s="94" t="s">
        <v>45</v>
      </c>
      <c r="D19" s="95">
        <f>VLOOKUP(J19,'DATOS 1'!F89:I94,2,FALSE)</f>
        <v>0.2</v>
      </c>
      <c r="E19" s="520" t="s">
        <v>46</v>
      </c>
      <c r="F19" s="521"/>
      <c r="G19" s="96">
        <f>VLOOKUP(J19,'DATOS 1'!F89:I94,3,FALSE)</f>
        <v>1.7</v>
      </c>
      <c r="H19" s="207" t="s">
        <v>22</v>
      </c>
      <c r="I19" s="96">
        <f>VLOOKUP(J19,'DATOS 1'!F89:I94,4,FALSE)</f>
        <v>6.4000000000000001E-2</v>
      </c>
      <c r="J19" s="44" t="s">
        <v>230</v>
      </c>
      <c r="K19" s="98"/>
    </row>
    <row r="20" spans="1:11" s="98" customFormat="1" ht="15" customHeight="1" thickBot="1" x14ac:dyDescent="0.25">
      <c r="A20" s="99"/>
      <c r="B20" s="99"/>
      <c r="C20" s="99"/>
      <c r="D20" s="99"/>
      <c r="E20" s="99"/>
      <c r="F20" s="99"/>
      <c r="G20" s="99"/>
      <c r="H20" s="99"/>
      <c r="I20" s="99"/>
      <c r="J20" s="99"/>
      <c r="K20" s="100"/>
    </row>
    <row r="21" spans="1:11" s="100" customFormat="1" ht="31.5" customHeight="1" thickBot="1" x14ac:dyDescent="0.25">
      <c r="A21" s="481" t="s">
        <v>47</v>
      </c>
      <c r="B21" s="482"/>
      <c r="C21" s="482"/>
      <c r="D21" s="482"/>
      <c r="E21" s="482"/>
      <c r="F21" s="482"/>
      <c r="G21" s="482"/>
      <c r="H21" s="482"/>
      <c r="I21" s="482"/>
      <c r="J21" s="483"/>
      <c r="K21" s="99"/>
    </row>
    <row r="22" spans="1:11" s="99" customFormat="1" ht="2.25" customHeight="1" thickBot="1" x14ac:dyDescent="0.25">
      <c r="A22" s="101"/>
      <c r="B22" s="102"/>
      <c r="C22" s="102"/>
      <c r="D22" s="102"/>
      <c r="E22" s="102"/>
      <c r="F22" s="102"/>
      <c r="G22" s="102"/>
      <c r="H22" s="102"/>
      <c r="I22" s="102"/>
      <c r="J22" s="103"/>
      <c r="K22" s="100"/>
    </row>
    <row r="23" spans="1:11" s="100" customFormat="1" ht="31.5" customHeight="1" thickBot="1" x14ac:dyDescent="0.25">
      <c r="A23" s="104" t="s">
        <v>48</v>
      </c>
      <c r="B23" s="24"/>
      <c r="C23" s="495" t="s">
        <v>45</v>
      </c>
      <c r="D23" s="496"/>
      <c r="E23" s="18"/>
      <c r="F23" s="497" t="s">
        <v>46</v>
      </c>
      <c r="G23" s="498"/>
      <c r="H23" s="22"/>
      <c r="I23" s="105" t="s">
        <v>22</v>
      </c>
      <c r="J23" s="45"/>
      <c r="K23" s="98"/>
    </row>
    <row r="24" spans="1:11" s="98" customFormat="1" ht="15" customHeight="1" thickBot="1" x14ac:dyDescent="0.25">
      <c r="A24" s="99"/>
      <c r="B24" s="99"/>
      <c r="C24" s="99"/>
      <c r="D24" s="99"/>
      <c r="E24" s="99"/>
      <c r="F24" s="99"/>
      <c r="G24" s="99"/>
      <c r="H24" s="99"/>
      <c r="I24" s="99"/>
      <c r="J24" s="44"/>
      <c r="K24" s="100"/>
    </row>
    <row r="25" spans="1:11" s="100" customFormat="1" ht="29.25" customHeight="1" thickBot="1" x14ac:dyDescent="0.25">
      <c r="A25" s="205" t="s">
        <v>186</v>
      </c>
      <c r="B25" s="107">
        <v>6</v>
      </c>
      <c r="C25" s="522" t="s">
        <v>49</v>
      </c>
      <c r="D25" s="523"/>
      <c r="E25" s="523"/>
      <c r="F25" s="523"/>
      <c r="G25" s="523"/>
      <c r="H25" s="524"/>
      <c r="I25" s="525" t="s">
        <v>215</v>
      </c>
      <c r="J25" s="526"/>
    </row>
    <row r="26" spans="1:11" s="100" customFormat="1" ht="31.5" customHeight="1" thickBot="1" x14ac:dyDescent="0.25">
      <c r="A26" s="493" t="s">
        <v>50</v>
      </c>
      <c r="B26" s="506"/>
      <c r="C26" s="108">
        <v>1</v>
      </c>
      <c r="D26" s="108">
        <v>2</v>
      </c>
      <c r="E26" s="108">
        <v>3</v>
      </c>
      <c r="F26" s="108">
        <v>4</v>
      </c>
      <c r="G26" s="108">
        <v>5</v>
      </c>
      <c r="H26" s="109">
        <v>6</v>
      </c>
      <c r="I26" s="507"/>
      <c r="J26" s="508"/>
    </row>
    <row r="27" spans="1:11" s="100" customFormat="1" ht="31.5" customHeight="1" x14ac:dyDescent="0.2">
      <c r="A27" s="493" t="s">
        <v>51</v>
      </c>
      <c r="B27" s="206" t="s">
        <v>0</v>
      </c>
      <c r="C27" s="27"/>
      <c r="D27" s="27"/>
      <c r="E27" s="27"/>
      <c r="F27" s="27"/>
      <c r="G27" s="27"/>
      <c r="H27" s="27"/>
      <c r="I27" s="99"/>
      <c r="J27" s="99"/>
    </row>
    <row r="28" spans="1:11" s="100" customFormat="1" ht="31.5" customHeight="1" x14ac:dyDescent="0.2">
      <c r="A28" s="493"/>
      <c r="B28" s="206" t="s">
        <v>2</v>
      </c>
      <c r="C28" s="27"/>
      <c r="D28" s="27"/>
      <c r="E28" s="27"/>
      <c r="F28" s="27"/>
      <c r="G28" s="27"/>
      <c r="H28" s="27"/>
      <c r="I28" s="99"/>
      <c r="J28" s="99"/>
    </row>
    <row r="29" spans="1:11" s="100" customFormat="1" ht="31.5" customHeight="1" x14ac:dyDescent="0.2">
      <c r="A29" s="493"/>
      <c r="B29" s="206" t="s">
        <v>2</v>
      </c>
      <c r="C29" s="27"/>
      <c r="D29" s="27"/>
      <c r="E29" s="27"/>
      <c r="F29" s="27"/>
      <c r="G29" s="27"/>
      <c r="H29" s="27"/>
      <c r="I29" s="99"/>
      <c r="J29" s="99"/>
    </row>
    <row r="30" spans="1:11" s="100" customFormat="1" ht="31.5" customHeight="1" thickBot="1" x14ac:dyDescent="0.25">
      <c r="A30" s="494"/>
      <c r="B30" s="111" t="s">
        <v>0</v>
      </c>
      <c r="C30" s="28"/>
      <c r="D30" s="28"/>
      <c r="E30" s="28"/>
      <c r="F30" s="28"/>
      <c r="G30" s="28"/>
      <c r="H30" s="28"/>
      <c r="I30" s="99"/>
      <c r="J30" s="99"/>
      <c r="K30" s="98"/>
    </row>
    <row r="31" spans="1:11" s="98" customFormat="1" ht="15" customHeight="1" thickBot="1" x14ac:dyDescent="0.25">
      <c r="A31" s="99"/>
      <c r="B31" s="99"/>
      <c r="C31" s="99"/>
      <c r="D31" s="99"/>
      <c r="E31" s="99"/>
      <c r="F31" s="99"/>
      <c r="G31" s="99"/>
      <c r="H31" s="99"/>
      <c r="I31" s="99"/>
      <c r="J31" s="99"/>
      <c r="K31" s="100"/>
    </row>
    <row r="32" spans="1:11" s="100" customFormat="1" ht="31.5" customHeight="1" thickBot="1" x14ac:dyDescent="0.25">
      <c r="A32" s="112" t="s">
        <v>52</v>
      </c>
      <c r="B32" s="19"/>
      <c r="C32" s="495" t="s">
        <v>45</v>
      </c>
      <c r="D32" s="496"/>
      <c r="E32" s="18"/>
      <c r="F32" s="497" t="s">
        <v>46</v>
      </c>
      <c r="G32" s="498"/>
      <c r="H32" s="22"/>
      <c r="I32" s="113" t="s">
        <v>22</v>
      </c>
      <c r="J32" s="23"/>
      <c r="K32" s="98"/>
    </row>
    <row r="33" spans="1:11" s="98" customFormat="1" ht="12" customHeight="1" x14ac:dyDescent="0.2">
      <c r="A33" s="114"/>
      <c r="B33" s="114"/>
      <c r="C33" s="114"/>
      <c r="D33" s="114"/>
      <c r="E33" s="114"/>
      <c r="F33" s="114"/>
      <c r="G33" s="114"/>
      <c r="H33" s="114"/>
      <c r="I33" s="114"/>
      <c r="J33" s="114"/>
      <c r="K33" s="100"/>
    </row>
    <row r="34" spans="1:11" s="100" customFormat="1" ht="15" customHeight="1" thickBot="1" x14ac:dyDescent="0.25">
      <c r="A34" s="115"/>
      <c r="B34" s="115"/>
      <c r="C34" s="115"/>
      <c r="D34" s="115"/>
      <c r="E34" s="115"/>
      <c r="F34" s="115"/>
      <c r="G34" s="115"/>
      <c r="H34" s="115"/>
      <c r="I34" s="115"/>
      <c r="J34" s="115"/>
    </row>
    <row r="35" spans="1:11" s="100" customFormat="1" ht="32.25" customHeight="1" thickBot="1" x14ac:dyDescent="0.25">
      <c r="A35" s="481" t="s">
        <v>53</v>
      </c>
      <c r="B35" s="482"/>
      <c r="C35" s="482"/>
      <c r="D35" s="482"/>
      <c r="E35" s="482"/>
      <c r="F35" s="482"/>
      <c r="G35" s="482"/>
      <c r="H35" s="482"/>
      <c r="I35" s="482"/>
      <c r="J35" s="483"/>
    </row>
    <row r="36" spans="1:11" s="100" customFormat="1" ht="3.75" customHeight="1" thickBot="1" x14ac:dyDescent="0.25">
      <c r="A36" s="114"/>
      <c r="B36" s="99"/>
      <c r="C36" s="99"/>
      <c r="D36" s="99"/>
      <c r="E36" s="99"/>
      <c r="F36" s="99"/>
      <c r="G36" s="99"/>
      <c r="H36" s="99"/>
      <c r="I36" s="99"/>
      <c r="J36" s="114"/>
    </row>
    <row r="37" spans="1:11" s="100" customFormat="1" ht="31.5" customHeight="1" thickBot="1" x14ac:dyDescent="0.25">
      <c r="A37" s="99"/>
      <c r="B37" s="464" t="s">
        <v>54</v>
      </c>
      <c r="C37" s="465"/>
      <c r="D37" s="465"/>
      <c r="E37" s="465"/>
      <c r="F37" s="465"/>
      <c r="G37" s="465"/>
      <c r="H37" s="466"/>
      <c r="I37" s="99"/>
      <c r="J37" s="99"/>
    </row>
    <row r="38" spans="1:11" s="100" customFormat="1" ht="31.5" customHeight="1" thickBot="1" x14ac:dyDescent="0.25">
      <c r="A38" s="99"/>
      <c r="B38" s="116" t="s">
        <v>50</v>
      </c>
      <c r="C38" s="117">
        <v>1</v>
      </c>
      <c r="D38" s="206">
        <v>2</v>
      </c>
      <c r="E38" s="206">
        <v>3</v>
      </c>
      <c r="F38" s="206">
        <v>4</v>
      </c>
      <c r="G38" s="206">
        <v>5</v>
      </c>
      <c r="H38" s="118">
        <v>6</v>
      </c>
      <c r="I38" s="99"/>
      <c r="J38" s="99"/>
    </row>
    <row r="39" spans="1:11" s="100" customFormat="1" ht="31.5" customHeight="1" x14ac:dyDescent="0.2">
      <c r="A39" s="119"/>
      <c r="B39" s="120"/>
      <c r="C39" s="121" t="e">
        <f>+AVERAGE(C27,C30)</f>
        <v>#DIV/0!</v>
      </c>
      <c r="D39" s="122" t="e">
        <f t="shared" ref="D39:H39" si="0">+AVERAGE(D27,D30)</f>
        <v>#DIV/0!</v>
      </c>
      <c r="E39" s="122" t="e">
        <f t="shared" si="0"/>
        <v>#DIV/0!</v>
      </c>
      <c r="F39" s="122" t="e">
        <f t="shared" si="0"/>
        <v>#DIV/0!</v>
      </c>
      <c r="G39" s="122" t="e">
        <f t="shared" si="0"/>
        <v>#DIV/0!</v>
      </c>
      <c r="H39" s="123" t="e">
        <f t="shared" si="0"/>
        <v>#DIV/0!</v>
      </c>
      <c r="I39" s="99"/>
      <c r="J39" s="99"/>
    </row>
    <row r="40" spans="1:11" s="100" customFormat="1" ht="31.5" customHeight="1" x14ac:dyDescent="0.2">
      <c r="A40" s="119"/>
      <c r="B40" s="124"/>
      <c r="C40" s="125" t="e">
        <f>+AVERAGE(C28:C29)</f>
        <v>#DIV/0!</v>
      </c>
      <c r="D40" s="126" t="e">
        <f t="shared" ref="D40:H40" si="1">+AVERAGE(D28:D29)</f>
        <v>#DIV/0!</v>
      </c>
      <c r="E40" s="126" t="e">
        <f t="shared" si="1"/>
        <v>#DIV/0!</v>
      </c>
      <c r="F40" s="126" t="e">
        <f t="shared" si="1"/>
        <v>#DIV/0!</v>
      </c>
      <c r="G40" s="126" t="e">
        <f t="shared" si="1"/>
        <v>#DIV/0!</v>
      </c>
      <c r="H40" s="127" t="e">
        <f t="shared" si="1"/>
        <v>#DIV/0!</v>
      </c>
      <c r="I40" s="99"/>
      <c r="J40" s="99"/>
    </row>
    <row r="41" spans="1:11" s="100" customFormat="1" ht="31.5" customHeight="1" thickBot="1" x14ac:dyDescent="0.25">
      <c r="A41" s="119"/>
      <c r="B41" s="128"/>
      <c r="C41" s="129" t="e">
        <f>+C40-C39</f>
        <v>#DIV/0!</v>
      </c>
      <c r="D41" s="130" t="e">
        <f t="shared" ref="D41:H41" si="2">+D40-D39</f>
        <v>#DIV/0!</v>
      </c>
      <c r="E41" s="130" t="e">
        <f t="shared" si="2"/>
        <v>#DIV/0!</v>
      </c>
      <c r="F41" s="130" t="e">
        <f t="shared" si="2"/>
        <v>#DIV/0!</v>
      </c>
      <c r="G41" s="130" t="e">
        <f t="shared" si="2"/>
        <v>#DIV/0!</v>
      </c>
      <c r="H41" s="131" t="e">
        <f t="shared" si="2"/>
        <v>#DIV/0!</v>
      </c>
      <c r="I41" s="99"/>
      <c r="J41" s="99"/>
    </row>
    <row r="42" spans="1:11" s="100" customFormat="1" ht="31.5" customHeight="1" thickBot="1" x14ac:dyDescent="0.25">
      <c r="A42" s="99"/>
      <c r="B42" s="132" t="s">
        <v>55</v>
      </c>
      <c r="C42" s="133" t="e">
        <f>+AVERAGE(C41:H41)</f>
        <v>#DIV/0!</v>
      </c>
      <c r="D42" s="99"/>
      <c r="E42" s="99"/>
      <c r="F42" s="99"/>
      <c r="G42" s="99"/>
      <c r="H42" s="99"/>
      <c r="I42" s="99"/>
      <c r="J42" s="99"/>
    </row>
    <row r="43" spans="1:11" s="100" customFormat="1" ht="31.5" customHeight="1" thickBot="1" x14ac:dyDescent="0.25">
      <c r="A43" s="99"/>
      <c r="B43" s="134" t="s">
        <v>110</v>
      </c>
      <c r="C43" s="135" t="e">
        <f>+STDEV(C41:H41)</f>
        <v>#DIV/0!</v>
      </c>
      <c r="D43" s="99"/>
      <c r="E43" s="99"/>
      <c r="F43" s="99"/>
      <c r="G43" s="99"/>
      <c r="H43" s="99"/>
      <c r="I43" s="99"/>
      <c r="J43" s="99"/>
      <c r="K43" s="98"/>
    </row>
    <row r="44" spans="1:11" s="98" customFormat="1" ht="15" customHeight="1" x14ac:dyDescent="0.2">
      <c r="A44" s="99"/>
      <c r="B44" s="99"/>
      <c r="C44" s="99"/>
      <c r="D44" s="99"/>
      <c r="E44" s="99"/>
      <c r="F44" s="99"/>
      <c r="G44" s="136"/>
      <c r="H44" s="99"/>
      <c r="I44" s="99"/>
      <c r="J44" s="99"/>
      <c r="K44" s="100"/>
    </row>
    <row r="45" spans="1:11" s="100" customFormat="1" ht="31.5" customHeight="1" thickBot="1" x14ac:dyDescent="0.25">
      <c r="A45" s="499" t="s">
        <v>56</v>
      </c>
      <c r="B45" s="499"/>
      <c r="C45" s="499"/>
      <c r="D45" s="499"/>
      <c r="E45" s="499"/>
      <c r="F45" s="499"/>
      <c r="G45" s="499"/>
      <c r="H45" s="499"/>
      <c r="I45" s="499"/>
      <c r="J45" s="499"/>
    </row>
    <row r="46" spans="1:11" s="100" customFormat="1" ht="31.5" customHeight="1" thickBot="1" x14ac:dyDescent="0.25">
      <c r="A46" s="99"/>
      <c r="B46" s="500" t="s">
        <v>57</v>
      </c>
      <c r="C46" s="501"/>
      <c r="D46" s="137" t="s">
        <v>58</v>
      </c>
      <c r="E46" s="99"/>
      <c r="F46" s="99"/>
      <c r="G46" s="99"/>
      <c r="H46" s="136"/>
      <c r="I46" s="99"/>
      <c r="J46" s="99"/>
    </row>
    <row r="47" spans="1:11" s="100" customFormat="1" ht="31.5" customHeight="1" x14ac:dyDescent="0.2">
      <c r="A47" s="99"/>
      <c r="B47" s="502" t="s">
        <v>45</v>
      </c>
      <c r="C47" s="503"/>
      <c r="D47" s="138" t="e">
        <f>+AVERAGE(E32,E23)</f>
        <v>#DIV/0!</v>
      </c>
      <c r="E47" s="99"/>
      <c r="F47" s="491" t="s">
        <v>100</v>
      </c>
      <c r="G47" s="492"/>
      <c r="H47" s="139" t="e">
        <f>+(0.34848*D49-0.009024*D48*EXP(0.0612*D47))/(273.15+D47)</f>
        <v>#DIV/0!</v>
      </c>
      <c r="I47" s="140" t="s">
        <v>103</v>
      </c>
      <c r="J47" s="99"/>
    </row>
    <row r="48" spans="1:11" s="100" customFormat="1" ht="31.5" customHeight="1" thickBot="1" x14ac:dyDescent="0.25">
      <c r="A48" s="99"/>
      <c r="B48" s="502" t="s">
        <v>46</v>
      </c>
      <c r="C48" s="503"/>
      <c r="D48" s="138" t="e">
        <f>+AVERAGE(H32,H23)</f>
        <v>#DIV/0!</v>
      </c>
      <c r="E48" s="99"/>
      <c r="F48" s="504" t="s">
        <v>101</v>
      </c>
      <c r="G48" s="505"/>
      <c r="H48" s="141" t="e">
        <f>+H47*((0.001)^2+(0.0001*I19/2)^2+(-0.0034*D19/2)^2+(-0.1*G19/2)^2)^0.5</f>
        <v>#DIV/0!</v>
      </c>
      <c r="I48" s="142" t="s">
        <v>103</v>
      </c>
      <c r="J48" s="99"/>
    </row>
    <row r="49" spans="1:11" s="100" customFormat="1" ht="31.5" customHeight="1" thickBot="1" x14ac:dyDescent="0.25">
      <c r="A49" s="99"/>
      <c r="B49" s="489" t="s">
        <v>22</v>
      </c>
      <c r="C49" s="490"/>
      <c r="D49" s="143" t="e">
        <f>+AVERAGE(J32,J24)</f>
        <v>#DIV/0!</v>
      </c>
      <c r="E49" s="99"/>
      <c r="F49" s="491" t="s">
        <v>102</v>
      </c>
      <c r="G49" s="492"/>
      <c r="H49" s="144">
        <v>1.2</v>
      </c>
      <c r="I49" s="142" t="s">
        <v>103</v>
      </c>
      <c r="J49" s="99"/>
      <c r="K49" s="98"/>
    </row>
    <row r="50" spans="1:11" s="98" customFormat="1" ht="15" customHeight="1" thickBot="1" x14ac:dyDescent="0.25">
      <c r="A50" s="99"/>
      <c r="B50" s="99"/>
      <c r="C50" s="99"/>
      <c r="D50" s="99"/>
      <c r="E50" s="99"/>
      <c r="F50" s="99"/>
      <c r="G50" s="99"/>
      <c r="H50" s="99"/>
      <c r="I50" s="99"/>
      <c r="J50" s="99"/>
      <c r="K50" s="100"/>
    </row>
    <row r="51" spans="1:11" s="100" customFormat="1" ht="31.5" customHeight="1" thickBot="1" x14ac:dyDescent="0.25">
      <c r="A51" s="464" t="s">
        <v>59</v>
      </c>
      <c r="B51" s="465"/>
      <c r="C51" s="465"/>
      <c r="D51" s="465"/>
      <c r="E51" s="465"/>
      <c r="F51" s="465"/>
      <c r="G51" s="465"/>
      <c r="H51" s="465"/>
      <c r="I51" s="465"/>
      <c r="J51" s="466"/>
    </row>
    <row r="52" spans="1:11" s="100" customFormat="1" ht="31.5" customHeight="1" x14ac:dyDescent="0.35">
      <c r="A52" s="99"/>
      <c r="B52" s="145" t="s">
        <v>60</v>
      </c>
      <c r="C52" s="146"/>
      <c r="D52" s="467" t="s">
        <v>104</v>
      </c>
      <c r="E52" s="467"/>
      <c r="F52" s="147" t="s">
        <v>61</v>
      </c>
      <c r="G52" s="148" t="s">
        <v>62</v>
      </c>
      <c r="H52" s="468" t="s">
        <v>63</v>
      </c>
      <c r="I52" s="469"/>
      <c r="J52" s="99"/>
    </row>
    <row r="53" spans="1:11" s="100" customFormat="1" ht="31.5" customHeight="1" thickBot="1" x14ac:dyDescent="0.25">
      <c r="A53" s="99"/>
      <c r="B53" s="149" t="e">
        <f>+C42</f>
        <v>#DIV/0!</v>
      </c>
      <c r="C53" s="150" t="s">
        <v>1</v>
      </c>
      <c r="D53" s="151" t="e">
        <f>+C10+C11/1000</f>
        <v>#N/A</v>
      </c>
      <c r="E53" s="150" t="s">
        <v>1</v>
      </c>
      <c r="F53" s="151" t="e">
        <f>+(H47-H49)*(1/H10-1/C13)</f>
        <v>#DIV/0!</v>
      </c>
      <c r="G53" s="152"/>
      <c r="H53" s="144" t="e">
        <f>+(B53+D53*F53)*1000</f>
        <v>#DIV/0!</v>
      </c>
      <c r="I53" s="142" t="s">
        <v>3</v>
      </c>
      <c r="J53" s="99"/>
      <c r="K53" s="98"/>
    </row>
    <row r="54" spans="1:11" s="98" customFormat="1" ht="15" customHeight="1" x14ac:dyDescent="0.2">
      <c r="A54" s="99"/>
      <c r="B54" s="99"/>
      <c r="C54" s="99"/>
      <c r="D54" s="99"/>
      <c r="E54" s="99"/>
      <c r="F54" s="99"/>
      <c r="G54" s="99"/>
      <c r="H54" s="99"/>
      <c r="I54" s="99"/>
      <c r="J54" s="99"/>
      <c r="K54" s="100"/>
    </row>
    <row r="55" spans="1:11" s="100" customFormat="1" ht="31.5" customHeight="1" x14ac:dyDescent="0.2">
      <c r="A55" s="470" t="s">
        <v>64</v>
      </c>
      <c r="B55" s="471"/>
      <c r="C55" s="471"/>
      <c r="D55" s="471"/>
      <c r="E55" s="471"/>
      <c r="F55" s="471"/>
      <c r="G55" s="471"/>
      <c r="H55" s="471"/>
      <c r="I55" s="471"/>
      <c r="J55" s="471"/>
      <c r="K55" s="98"/>
    </row>
    <row r="56" spans="1:11" s="98" customFormat="1" ht="15" customHeight="1" thickBot="1" x14ac:dyDescent="0.25">
      <c r="A56" s="99"/>
      <c r="B56" s="99"/>
      <c r="C56" s="99"/>
      <c r="D56" s="99"/>
      <c r="E56" s="99"/>
      <c r="F56" s="99"/>
      <c r="G56" s="99"/>
      <c r="H56" s="99"/>
      <c r="I56" s="99"/>
      <c r="J56" s="99"/>
      <c r="K56" s="100"/>
    </row>
    <row r="57" spans="1:11" s="100" customFormat="1" ht="31.5" customHeight="1" thickBot="1" x14ac:dyDescent="0.25">
      <c r="A57" s="472" t="s">
        <v>57</v>
      </c>
      <c r="B57" s="473"/>
      <c r="C57" s="474" t="s">
        <v>65</v>
      </c>
      <c r="D57" s="475"/>
      <c r="E57" s="153"/>
      <c r="F57" s="476"/>
      <c r="G57" s="476"/>
      <c r="H57" s="476"/>
      <c r="I57" s="476"/>
      <c r="J57" s="99"/>
    </row>
    <row r="58" spans="1:11" s="100" customFormat="1" ht="31.5" customHeight="1" x14ac:dyDescent="0.2">
      <c r="A58" s="154" t="s">
        <v>66</v>
      </c>
      <c r="B58" s="155"/>
      <c r="C58" s="156" t="e">
        <f>+C43/B25^0.5*1000</f>
        <v>#DIV/0!</v>
      </c>
      <c r="D58" s="157" t="s">
        <v>3</v>
      </c>
      <c r="E58" s="158"/>
      <c r="F58" s="476"/>
      <c r="G58" s="476"/>
      <c r="H58" s="476"/>
      <c r="I58" s="476"/>
      <c r="J58" s="99"/>
    </row>
    <row r="59" spans="1:11" s="100" customFormat="1" ht="31.5" customHeight="1" x14ac:dyDescent="0.2">
      <c r="A59" s="159" t="s">
        <v>67</v>
      </c>
      <c r="B59" s="160" t="s">
        <v>68</v>
      </c>
      <c r="C59" s="161" t="e">
        <f>+C12/2</f>
        <v>#N/A</v>
      </c>
      <c r="D59" s="162" t="s">
        <v>3</v>
      </c>
      <c r="E59" s="158"/>
      <c r="F59" s="476"/>
      <c r="G59" s="476"/>
      <c r="H59" s="476"/>
      <c r="I59" s="476"/>
      <c r="J59" s="99"/>
    </row>
    <row r="60" spans="1:11" s="100" customFormat="1" ht="31.5" customHeight="1" x14ac:dyDescent="0.2">
      <c r="A60" s="163" t="s">
        <v>69</v>
      </c>
      <c r="B60" s="164"/>
      <c r="C60" s="165" t="e">
        <f>+C12/3^0.5</f>
        <v>#N/A</v>
      </c>
      <c r="D60" s="162" t="s">
        <v>3</v>
      </c>
      <c r="E60" s="158"/>
      <c r="F60" s="476"/>
      <c r="G60" s="476"/>
      <c r="H60" s="476"/>
      <c r="I60" s="476"/>
      <c r="J60" s="99"/>
    </row>
    <row r="61" spans="1:11" s="100" customFormat="1" ht="31.5" customHeight="1" x14ac:dyDescent="0.25">
      <c r="A61" s="166" t="s">
        <v>70</v>
      </c>
      <c r="B61" s="167"/>
      <c r="C61" s="168" t="e">
        <f>+SQRT(SUMSQ(C59:C60))</f>
        <v>#N/A</v>
      </c>
      <c r="D61" s="169" t="s">
        <v>3</v>
      </c>
      <c r="E61" s="158"/>
      <c r="F61" s="476"/>
      <c r="G61" s="476"/>
      <c r="H61" s="476"/>
      <c r="I61" s="476"/>
      <c r="J61" s="99"/>
    </row>
    <row r="62" spans="1:11" s="100" customFormat="1" ht="31.5" customHeight="1" x14ac:dyDescent="0.2">
      <c r="A62" s="159" t="s">
        <v>71</v>
      </c>
      <c r="B62" s="160"/>
      <c r="C62" s="170" t="e">
        <f>+H48</f>
        <v>#DIV/0!</v>
      </c>
      <c r="D62" s="162" t="s">
        <v>103</v>
      </c>
      <c r="E62" s="99"/>
      <c r="F62" s="476"/>
      <c r="G62" s="476"/>
      <c r="H62" s="476"/>
      <c r="I62" s="476"/>
      <c r="J62" s="99"/>
    </row>
    <row r="63" spans="1:11" s="100" customFormat="1" ht="31.5" customHeight="1" x14ac:dyDescent="0.2">
      <c r="A63" s="159" t="s">
        <v>72</v>
      </c>
      <c r="B63" s="160"/>
      <c r="C63" s="171" t="e">
        <f>+H11/2</f>
        <v>#N/A</v>
      </c>
      <c r="D63" s="162" t="s">
        <v>103</v>
      </c>
      <c r="E63" s="99"/>
      <c r="F63" s="476"/>
      <c r="G63" s="476"/>
      <c r="H63" s="476"/>
      <c r="I63" s="476"/>
      <c r="J63" s="99"/>
    </row>
    <row r="64" spans="1:11" s="100" customFormat="1" ht="31.5" customHeight="1" thickBot="1" x14ac:dyDescent="0.25">
      <c r="A64" s="159" t="s">
        <v>73</v>
      </c>
      <c r="B64" s="160"/>
      <c r="C64" s="171" t="e">
        <f>+C14/2</f>
        <v>#N/A</v>
      </c>
      <c r="D64" s="162" t="s">
        <v>103</v>
      </c>
      <c r="E64" s="99"/>
      <c r="F64" s="99"/>
      <c r="G64" s="99"/>
      <c r="H64" s="99"/>
      <c r="I64" s="99"/>
      <c r="J64" s="99"/>
    </row>
    <row r="65" spans="1:11" s="100" customFormat="1" ht="31.5" customHeight="1" x14ac:dyDescent="0.25">
      <c r="A65" s="166" t="s">
        <v>74</v>
      </c>
      <c r="B65" s="167"/>
      <c r="C65" s="168" t="e">
        <f>+SQRT(ABS(((C10/1000+C11/1000000)*(C13-H10)/(C13*H10)*C62)^2+((C10/1000+C11/1000000)*(H47-H49))^2*C63^2/H10^4+(C10/1000+C11/1000000)^2*(H47-H49)*((H47-H49)-2*(C15-H49))*C64^2/C13^4))*1000000</f>
        <v>#N/A</v>
      </c>
      <c r="D65" s="169" t="s">
        <v>3</v>
      </c>
      <c r="E65" s="158"/>
      <c r="F65" s="477" t="s">
        <v>75</v>
      </c>
      <c r="G65" s="478"/>
      <c r="H65" s="172" t="e">
        <f>+SQRT(SUMSQ(C58,C61,C65,C66))</f>
        <v>#DIV/0!</v>
      </c>
      <c r="I65" s="140" t="s">
        <v>3</v>
      </c>
      <c r="J65" s="99"/>
    </row>
    <row r="66" spans="1:11" s="100" customFormat="1" ht="31.5" customHeight="1" thickBot="1" x14ac:dyDescent="0.3">
      <c r="A66" s="208" t="s">
        <v>76</v>
      </c>
      <c r="B66" s="174"/>
      <c r="C66" s="175" t="e">
        <f>+(G15/2/3^0.5)*2^0.5*1000</f>
        <v>#N/A</v>
      </c>
      <c r="D66" s="142" t="s">
        <v>3</v>
      </c>
      <c r="E66" s="158"/>
      <c r="F66" s="479" t="s">
        <v>77</v>
      </c>
      <c r="G66" s="480"/>
      <c r="H66" s="176" t="e">
        <f>+H65*2</f>
        <v>#DIV/0!</v>
      </c>
      <c r="I66" s="142" t="s">
        <v>3</v>
      </c>
      <c r="J66" s="99"/>
      <c r="K66" s="98"/>
    </row>
    <row r="67" spans="1:11" s="98" customFormat="1" ht="15" customHeight="1" x14ac:dyDescent="0.2">
      <c r="A67" s="114"/>
      <c r="B67" s="114"/>
      <c r="C67" s="114"/>
      <c r="D67" s="114"/>
      <c r="E67" s="99"/>
      <c r="F67" s="99"/>
      <c r="G67" s="99"/>
      <c r="H67" s="99"/>
      <c r="I67" s="99"/>
      <c r="J67" s="99"/>
      <c r="K67" s="100"/>
    </row>
    <row r="68" spans="1:11" s="100" customFormat="1" ht="31.5" customHeight="1" thickBot="1" x14ac:dyDescent="0.25">
      <c r="A68" s="99"/>
      <c r="B68" s="99"/>
      <c r="C68" s="99"/>
      <c r="D68" s="99"/>
      <c r="E68" s="99"/>
      <c r="F68" s="99"/>
      <c r="G68" s="99"/>
      <c r="H68" s="99"/>
      <c r="I68" s="99"/>
      <c r="J68" s="99"/>
    </row>
    <row r="69" spans="1:11" s="100" customFormat="1" ht="31.5" customHeight="1" thickBot="1" x14ac:dyDescent="0.25">
      <c r="A69" s="481" t="s">
        <v>78</v>
      </c>
      <c r="B69" s="482"/>
      <c r="C69" s="482"/>
      <c r="D69" s="482"/>
      <c r="E69" s="482"/>
      <c r="F69" s="482"/>
      <c r="G69" s="482"/>
      <c r="H69" s="482"/>
      <c r="I69" s="482"/>
      <c r="J69" s="483"/>
    </row>
    <row r="70" spans="1:11" s="100" customFormat="1" ht="31.5" customHeight="1" thickBot="1" x14ac:dyDescent="0.25">
      <c r="A70" s="484" t="s">
        <v>105</v>
      </c>
      <c r="B70" s="485"/>
      <c r="C70" s="485"/>
      <c r="D70" s="486"/>
      <c r="E70" s="177"/>
      <c r="F70" s="178"/>
      <c r="G70" s="487"/>
      <c r="H70" s="487"/>
      <c r="I70" s="487"/>
      <c r="J70" s="488"/>
    </row>
    <row r="71" spans="1:11" s="100" customFormat="1" ht="45.75" customHeight="1" x14ac:dyDescent="0.2">
      <c r="A71" s="179" t="s">
        <v>194</v>
      </c>
      <c r="B71" s="180" t="s">
        <v>137</v>
      </c>
      <c r="C71" s="181"/>
      <c r="D71" s="182" t="s">
        <v>268</v>
      </c>
      <c r="E71" s="458" t="s">
        <v>106</v>
      </c>
      <c r="F71" s="459"/>
      <c r="G71" s="460" t="s">
        <v>80</v>
      </c>
      <c r="H71" s="462" t="s">
        <v>107</v>
      </c>
      <c r="I71" s="462"/>
      <c r="J71" s="462"/>
    </row>
    <row r="72" spans="1:11" s="100" customFormat="1" ht="31.5" customHeight="1" thickBot="1" x14ac:dyDescent="0.25">
      <c r="A72" s="183" t="e">
        <f>C10</f>
        <v>#N/A</v>
      </c>
      <c r="B72" s="184" t="e">
        <f>C11</f>
        <v>#N/A</v>
      </c>
      <c r="C72" s="176" t="e">
        <f>H53</f>
        <v>#DIV/0!</v>
      </c>
      <c r="D72" s="185" t="e">
        <f>A72+B72/1000+C72/1000</f>
        <v>#N/A</v>
      </c>
      <c r="E72" s="176" t="e">
        <f>D72*1000-A72*1000</f>
        <v>#N/A</v>
      </c>
      <c r="F72" s="130" t="s">
        <v>3</v>
      </c>
      <c r="G72" s="461"/>
      <c r="H72" s="186" t="e">
        <f>H66</f>
        <v>#DIV/0!</v>
      </c>
      <c r="I72" s="463" t="s">
        <v>3</v>
      </c>
      <c r="J72" s="463"/>
      <c r="K72" s="47"/>
    </row>
    <row r="73" spans="1:11" ht="31.5" customHeight="1" x14ac:dyDescent="0.2">
      <c r="G73" s="187"/>
    </row>
    <row r="74" spans="1:11" ht="51" customHeight="1" x14ac:dyDescent="0.2"/>
    <row r="76" spans="1:11" ht="31.5" customHeight="1" x14ac:dyDescent="0.2">
      <c r="A76" s="188"/>
      <c r="B76" s="69"/>
      <c r="C76" s="69"/>
      <c r="D76" s="69"/>
      <c r="E76" s="69"/>
      <c r="F76" s="69"/>
      <c r="G76" s="69"/>
      <c r="H76" s="69"/>
      <c r="I76" s="69"/>
      <c r="J76" s="69"/>
    </row>
    <row r="77" spans="1:11" ht="31.5" customHeight="1" x14ac:dyDescent="0.2">
      <c r="A77" s="188"/>
      <c r="B77" s="69"/>
      <c r="C77" s="69"/>
      <c r="D77" s="69"/>
      <c r="E77" s="69"/>
      <c r="F77" s="69"/>
      <c r="G77" s="69"/>
      <c r="H77" s="69"/>
      <c r="I77" s="69"/>
      <c r="J77" s="69"/>
    </row>
    <row r="78" spans="1:11" ht="31.5" customHeight="1" x14ac:dyDescent="0.2">
      <c r="A78" s="188"/>
      <c r="B78" s="69"/>
      <c r="C78" s="69"/>
      <c r="D78" s="69"/>
      <c r="E78" s="69"/>
      <c r="F78" s="69"/>
      <c r="G78" s="69"/>
      <c r="H78" s="69"/>
      <c r="I78" s="69"/>
      <c r="J78" s="69"/>
    </row>
    <row r="79" spans="1:11" ht="31.5" customHeight="1" x14ac:dyDescent="0.2">
      <c r="A79" s="188"/>
      <c r="B79" s="69"/>
      <c r="C79" s="69"/>
      <c r="D79" s="69"/>
      <c r="E79" s="69"/>
      <c r="F79" s="69"/>
      <c r="G79" s="69"/>
      <c r="H79" s="69"/>
      <c r="I79" s="69"/>
      <c r="J79" s="69"/>
    </row>
    <row r="80" spans="1:11" ht="31.5" customHeight="1" x14ac:dyDescent="0.2">
      <c r="A80" s="188"/>
      <c r="B80" s="69"/>
      <c r="C80" s="69"/>
      <c r="D80" s="69"/>
      <c r="E80" s="69"/>
      <c r="F80" s="69"/>
      <c r="G80" s="69"/>
      <c r="H80" s="69"/>
      <c r="I80" s="69"/>
      <c r="J80" s="69"/>
    </row>
    <row r="81" spans="1:10" ht="31.5" customHeight="1" x14ac:dyDescent="0.2">
      <c r="A81" s="188"/>
      <c r="B81" s="69"/>
      <c r="C81" s="69"/>
      <c r="D81" s="69"/>
      <c r="E81" s="69"/>
      <c r="F81" s="69"/>
      <c r="G81" s="69"/>
      <c r="H81" s="69"/>
      <c r="I81" s="69"/>
      <c r="J81" s="69"/>
    </row>
    <row r="82" spans="1:10" ht="31.5" customHeight="1" x14ac:dyDescent="0.2">
      <c r="A82" s="188"/>
      <c r="B82" s="69"/>
      <c r="C82" s="69"/>
      <c r="D82" s="69"/>
      <c r="E82" s="69"/>
      <c r="F82" s="69"/>
      <c r="G82" s="69"/>
      <c r="H82" s="69"/>
      <c r="I82" s="69"/>
      <c r="J82" s="69"/>
    </row>
  </sheetData>
  <sheetProtection algorithmName="SHA-512" hashValue="4mdudpCxSj5Cuus8oNLj2hGlIiTOPCmuSPMBOxrfIaa0cLmcjo0vp+aHkAUtwyOAxOrJ9Ux5jT7OuPZ7JR9UhQ==" saltValue="dHGT5zbC1thk8U+Vx6E+wQ==" spinCount="100000" sheet="1" objects="1" scenarios="1"/>
  <mergeCells count="55">
    <mergeCell ref="A13:B13"/>
    <mergeCell ref="F13:I13"/>
    <mergeCell ref="A1:B1"/>
    <mergeCell ref="C1:J1"/>
    <mergeCell ref="I3:J4"/>
    <mergeCell ref="A6:D6"/>
    <mergeCell ref="F6:I6"/>
    <mergeCell ref="F9:G9"/>
    <mergeCell ref="A10:B10"/>
    <mergeCell ref="F10:G10"/>
    <mergeCell ref="A11:B11"/>
    <mergeCell ref="F11:G11"/>
    <mergeCell ref="A12:B12"/>
    <mergeCell ref="A26:B26"/>
    <mergeCell ref="I26:J26"/>
    <mergeCell ref="A14:B14"/>
    <mergeCell ref="A15:B15"/>
    <mergeCell ref="A17:J17"/>
    <mergeCell ref="F18:G18"/>
    <mergeCell ref="A19:B19"/>
    <mergeCell ref="E19:F19"/>
    <mergeCell ref="A21:J21"/>
    <mergeCell ref="C23:D23"/>
    <mergeCell ref="F23:G23"/>
    <mergeCell ref="C25:H25"/>
    <mergeCell ref="I25:J25"/>
    <mergeCell ref="B49:C49"/>
    <mergeCell ref="F49:G49"/>
    <mergeCell ref="A27:A30"/>
    <mergeCell ref="C32:D32"/>
    <mergeCell ref="F32:G32"/>
    <mergeCell ref="A35:J35"/>
    <mergeCell ref="B37:H37"/>
    <mergeCell ref="A45:J45"/>
    <mergeCell ref="B46:C46"/>
    <mergeCell ref="B47:C47"/>
    <mergeCell ref="F47:G47"/>
    <mergeCell ref="B48:C48"/>
    <mergeCell ref="F48:G48"/>
    <mergeCell ref="E71:F71"/>
    <mergeCell ref="G71:G72"/>
    <mergeCell ref="H71:J71"/>
    <mergeCell ref="I72:J72"/>
    <mergeCell ref="A51:J51"/>
    <mergeCell ref="D52:E52"/>
    <mergeCell ref="H52:I52"/>
    <mergeCell ref="A55:J55"/>
    <mergeCell ref="A57:B57"/>
    <mergeCell ref="C57:D57"/>
    <mergeCell ref="F57:I63"/>
    <mergeCell ref="F65:G65"/>
    <mergeCell ref="F66:G66"/>
    <mergeCell ref="A69:J69"/>
    <mergeCell ref="A70:D70"/>
    <mergeCell ref="G70:J70"/>
  </mergeCells>
  <dataValidations count="1">
    <dataValidation type="list" allowBlank="1" showInputMessage="1" showErrorMessage="1" sqref="M2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6" orientation="portrait" r:id="rId1"/>
  <headerFooter>
    <oddHeader xml:space="preserve">&amp;C
&amp;16   
</oddHeader>
    <oddFooter>&amp;RRT03-F23 Vr.3 (2018-03-12)</oddFooter>
  </headerFooter>
  <rowBreaks count="1" manualBreakCount="1">
    <brk id="33" max="1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'DATOS 1'!$F$89:$F$94</xm:f>
          </x14:formula1>
          <xm:sqref>J19</xm:sqref>
        </x14:dataValidation>
        <x14:dataValidation type="list" allowBlank="1" showInputMessage="1" showErrorMessage="1">
          <x14:formula1>
            <xm:f>'DATOS 1'!$B$68:$B$87</xm:f>
          </x14:formula1>
          <xm:sqref>J18</xm:sqref>
        </x14:dataValidation>
        <x14:dataValidation type="list" allowBlank="1" showInputMessage="1" showErrorMessage="1">
          <x14:formula1>
            <xm:f>'DATOS 1'!$N$10:$N$61</xm:f>
          </x14:formula1>
          <xm:sqref>E6</xm:sqref>
        </x14:dataValidation>
        <x14:dataValidation type="list" allowBlank="1" showInputMessage="1" showErrorMessage="1">
          <x14:formula1>
            <xm:f>'DATOS 1'!$B$6:$B$28</xm:f>
          </x14:formula1>
          <xm:sqref>I3 J6</xm:sqref>
        </x14:dataValidation>
        <x14:dataValidation type="list" allowBlank="1" showInputMessage="1" showErrorMessage="1">
          <x14:formula1>
            <xm:f>'DATOS 1'!$N$83:$N$87</xm:f>
          </x14:formula1>
          <xm:sqref>J24</xm:sqref>
        </x14:dataValidation>
        <x14:dataValidation type="list" allowBlank="1" showInputMessage="1" showErrorMessage="1">
          <x14:formula1>
            <xm:f>'DATOS 1'!$N$69:$N$75</xm:f>
          </x14:formula1>
          <xm:sqref>J13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B6FD03"/>
  </sheetPr>
  <dimension ref="A1:P82"/>
  <sheetViews>
    <sheetView showGridLines="0" view="pageBreakPreview" topLeftCell="A22" zoomScale="85" zoomScaleNormal="60" zoomScaleSheetLayoutView="85" workbookViewId="0">
      <selection activeCell="E6" sqref="E6"/>
    </sheetView>
  </sheetViews>
  <sheetFormatPr baseColWidth="10" defaultRowHeight="31.5" customHeight="1" x14ac:dyDescent="0.2"/>
  <cols>
    <col min="1" max="1" width="11.42578125" style="77" customWidth="1"/>
    <col min="2" max="2" width="12" style="77" customWidth="1"/>
    <col min="3" max="3" width="13.5703125" style="77" customWidth="1"/>
    <col min="4" max="4" width="16.140625" style="77" customWidth="1"/>
    <col min="5" max="5" width="14" style="77" customWidth="1"/>
    <col min="6" max="6" width="13.85546875" style="77" bestFit="1" customWidth="1"/>
    <col min="7" max="7" width="15.28515625" style="77" bestFit="1" customWidth="1"/>
    <col min="8" max="9" width="13.7109375" style="77" bestFit="1" customWidth="1"/>
    <col min="10" max="10" width="13.7109375" style="77" customWidth="1"/>
    <col min="11" max="16384" width="11.42578125" style="47"/>
  </cols>
  <sheetData>
    <row r="1" spans="1:16" ht="47.25" customHeight="1" thickBot="1" x14ac:dyDescent="0.25">
      <c r="A1" s="530"/>
      <c r="B1" s="531"/>
      <c r="C1" s="532" t="s">
        <v>305</v>
      </c>
      <c r="D1" s="533"/>
      <c r="E1" s="533"/>
      <c r="F1" s="533"/>
      <c r="G1" s="533"/>
      <c r="H1" s="533"/>
      <c r="I1" s="533"/>
      <c r="J1" s="534"/>
      <c r="K1" s="46"/>
      <c r="L1" s="46"/>
      <c r="M1" s="46"/>
      <c r="N1" s="46"/>
      <c r="O1" s="46"/>
      <c r="P1" s="46"/>
    </row>
    <row r="2" spans="1:16" s="50" customFormat="1" ht="9.75" customHeight="1" thickBot="1" x14ac:dyDescent="0.25">
      <c r="A2" s="48"/>
      <c r="B2" s="48"/>
      <c r="C2" s="49"/>
      <c r="D2" s="49"/>
      <c r="E2" s="49"/>
      <c r="F2" s="49"/>
      <c r="G2" s="49"/>
      <c r="H2" s="49"/>
      <c r="K2" s="51"/>
      <c r="M2" s="52"/>
    </row>
    <row r="3" spans="1:16" s="51" customFormat="1" ht="35.25" customHeight="1" thickBot="1" x14ac:dyDescent="0.25">
      <c r="A3" s="53" t="s">
        <v>33</v>
      </c>
      <c r="B3" s="54" t="s">
        <v>79</v>
      </c>
      <c r="C3" s="55" t="s">
        <v>214</v>
      </c>
      <c r="D3" s="55" t="s">
        <v>306</v>
      </c>
      <c r="E3" s="55" t="s">
        <v>307</v>
      </c>
      <c r="F3" s="56" t="s">
        <v>34</v>
      </c>
      <c r="G3" s="56" t="s">
        <v>35</v>
      </c>
      <c r="H3" s="57" t="s">
        <v>308</v>
      </c>
      <c r="I3" s="535"/>
      <c r="J3" s="536"/>
      <c r="K3" s="50"/>
    </row>
    <row r="4" spans="1:16" s="50" customFormat="1" ht="29.25" customHeight="1" thickBot="1" x14ac:dyDescent="0.25">
      <c r="A4" s="58" t="e">
        <f>VLOOKUP($I$3,'DATOS 1'!B6:J28,2,FALSE)</f>
        <v>#N/A</v>
      </c>
      <c r="B4" s="58" t="e">
        <f>VLOOKUP($I$3,'DATOS 1'!$B$6:$J$28,3,FALSE)</f>
        <v>#N/A</v>
      </c>
      <c r="C4" s="59" t="e">
        <f>VLOOKUP($I$3,'DATOS 1'!$B$6:$J$28,8,FALSE)</f>
        <v>#N/A</v>
      </c>
      <c r="D4" s="59" t="e">
        <f>VLOOKUP($I$3,'DATOS 1'!$B$6:$J$28,6,FALSE)</f>
        <v>#N/A</v>
      </c>
      <c r="E4" s="58" t="e">
        <f>VLOOKUP($I$3,'DATOS 1'!$B$6:$J$28,7,FALSE)</f>
        <v>#N/A</v>
      </c>
      <c r="F4" s="58" t="e">
        <f>VLOOKUP($I$3,'DATOS 1'!$B$6:$J$28,4,FALSE)</f>
        <v>#N/A</v>
      </c>
      <c r="G4" s="58" t="e">
        <f>VLOOKUP($I$3,'DATOS 1'!$B$6:$J$28,5,FALSE)</f>
        <v>#N/A</v>
      </c>
      <c r="H4" s="59" t="e">
        <f>VLOOKUP($I$3,'DATOS 1'!$B$6:$J$28,9,FALSE)</f>
        <v>#N/A</v>
      </c>
      <c r="I4" s="537"/>
      <c r="J4" s="538"/>
      <c r="K4" s="47"/>
      <c r="L4" s="60"/>
      <c r="M4" s="60"/>
    </row>
    <row r="5" spans="1:16" s="62" customFormat="1" ht="6.75" customHeight="1" thickBot="1" x14ac:dyDescent="0.25">
      <c r="A5" s="61"/>
      <c r="B5" s="61"/>
      <c r="C5" s="61"/>
      <c r="F5" s="61"/>
      <c r="G5" s="61"/>
      <c r="H5" s="61"/>
      <c r="K5" s="47"/>
    </row>
    <row r="6" spans="1:16" ht="31.5" customHeight="1" thickBot="1" x14ac:dyDescent="0.25">
      <c r="A6" s="527" t="s">
        <v>36</v>
      </c>
      <c r="B6" s="528"/>
      <c r="C6" s="528"/>
      <c r="D6" s="529"/>
      <c r="E6" s="41"/>
      <c r="F6" s="527" t="s">
        <v>37</v>
      </c>
      <c r="G6" s="528"/>
      <c r="H6" s="528"/>
      <c r="I6" s="529"/>
      <c r="J6" s="42"/>
    </row>
    <row r="7" spans="1:16" ht="31.5" customHeight="1" x14ac:dyDescent="0.2">
      <c r="A7" s="63" t="s">
        <v>38</v>
      </c>
      <c r="B7" s="64" t="e">
        <f>VLOOKUP($E$6,'DATOS 1'!N10:AA61,2,FALSE)</f>
        <v>#N/A</v>
      </c>
      <c r="C7" s="65" t="s">
        <v>23</v>
      </c>
      <c r="D7" s="66" t="e">
        <f>VLOOKUP($E$6,'DATOS 1'!N10:AA61,3,FALSE)</f>
        <v>#N/A</v>
      </c>
      <c r="E7" s="67"/>
      <c r="F7" s="63" t="s">
        <v>38</v>
      </c>
      <c r="G7" s="66" t="e">
        <f>VLOOKUP($J$6,'DATOS 1'!B36:I58,2,FALSE)</f>
        <v>#N/A</v>
      </c>
      <c r="H7" s="68" t="s">
        <v>23</v>
      </c>
      <c r="I7" s="66" t="e">
        <f>VLOOKUP($J$6,'DATOS 1'!B36:I58,3,FALSE)</f>
        <v>#N/A</v>
      </c>
      <c r="J7" s="69"/>
    </row>
    <row r="8" spans="1:16" ht="31.5" customHeight="1" x14ac:dyDescent="0.2">
      <c r="A8" s="70" t="s">
        <v>39</v>
      </c>
      <c r="B8" s="71" t="e">
        <f>VLOOKUP($E$6,'DATOS 1'!N10:AA61,4,FALSE)</f>
        <v>#N/A</v>
      </c>
      <c r="C8" s="72" t="s">
        <v>40</v>
      </c>
      <c r="D8" s="73" t="e">
        <f>VLOOKUP($E$6,'DATOS 1'!N10:AA61,5,FALSE)</f>
        <v>#N/A</v>
      </c>
      <c r="E8" s="67"/>
      <c r="F8" s="70" t="s">
        <v>39</v>
      </c>
      <c r="G8" s="71" t="e">
        <f>VLOOKUP($J$6,'DATOS 1'!B36:I58,4,FALSE)</f>
        <v>#N/A</v>
      </c>
      <c r="H8" s="72" t="s">
        <v>40</v>
      </c>
      <c r="I8" s="73" t="e">
        <f>VLOOKUP($J$6,'DATOS 1'!B36:I58,5,FALSE)</f>
        <v>#N/A</v>
      </c>
      <c r="J8" s="69"/>
    </row>
    <row r="9" spans="1:16" ht="31.5" customHeight="1" x14ac:dyDescent="0.2">
      <c r="A9" s="74" t="s">
        <v>41</v>
      </c>
      <c r="B9" s="71" t="e">
        <f>VLOOKUP($E$6,'DATOS 1'!N10:AA61,6,FALSE)</f>
        <v>#N/A</v>
      </c>
      <c r="C9" s="75" t="s">
        <v>31</v>
      </c>
      <c r="D9" s="76" t="e">
        <f>VLOOKUP($E$6,'DATOS 1'!N10:AA61,7,FALSE)</f>
        <v>#N/A</v>
      </c>
      <c r="F9" s="509" t="s">
        <v>91</v>
      </c>
      <c r="G9" s="510"/>
      <c r="H9" s="71" t="e">
        <f>VLOOKUP($J$6,'DATOS 1'!B36:I58,6,FALSE)</f>
        <v>#N/A</v>
      </c>
      <c r="I9" s="78" t="s">
        <v>1</v>
      </c>
      <c r="J9" s="69"/>
      <c r="K9" s="79"/>
    </row>
    <row r="10" spans="1:16" s="79" customFormat="1" ht="31.5" customHeight="1" x14ac:dyDescent="0.25">
      <c r="A10" s="509" t="s">
        <v>92</v>
      </c>
      <c r="B10" s="510"/>
      <c r="C10" s="71" t="e">
        <f>VLOOKUP($E$6,'DATOS 1'!N10:AA61,8,FALSE)</f>
        <v>#N/A</v>
      </c>
      <c r="D10" s="78" t="s">
        <v>1</v>
      </c>
      <c r="F10" s="509" t="s">
        <v>93</v>
      </c>
      <c r="G10" s="510"/>
      <c r="H10" s="71" t="e">
        <f>VLOOKUP($J$6,'DATOS 1'!B36:I58,7,FALSE)</f>
        <v>#N/A</v>
      </c>
      <c r="I10" s="78" t="s">
        <v>109</v>
      </c>
      <c r="J10" s="80"/>
    </row>
    <row r="11" spans="1:16" s="79" customFormat="1" ht="31.5" customHeight="1" thickBot="1" x14ac:dyDescent="0.3">
      <c r="A11" s="509" t="s">
        <v>94</v>
      </c>
      <c r="B11" s="510"/>
      <c r="C11" s="71" t="e">
        <f>VLOOKUP($E$6,'DATOS 1'!N10:AA61,9,FALSE)</f>
        <v>#N/A</v>
      </c>
      <c r="D11" s="78" t="s">
        <v>3</v>
      </c>
      <c r="E11" s="81"/>
      <c r="F11" s="539" t="s">
        <v>95</v>
      </c>
      <c r="G11" s="540"/>
      <c r="H11" s="82" t="e">
        <f>VLOOKUP($J$6,'DATOS 1'!B36:I58,8,FALSE)</f>
        <v>#N/A</v>
      </c>
      <c r="I11" s="83" t="s">
        <v>109</v>
      </c>
      <c r="J11" s="80"/>
    </row>
    <row r="12" spans="1:16" s="79" customFormat="1" ht="31.5" customHeight="1" thickBot="1" x14ac:dyDescent="0.3">
      <c r="A12" s="509" t="s">
        <v>96</v>
      </c>
      <c r="B12" s="510"/>
      <c r="C12" s="71" t="e">
        <f>VLOOKUP($E$6,'DATOS 1'!N10:AA61,10,FALSE)</f>
        <v>#N/A</v>
      </c>
      <c r="D12" s="78" t="s">
        <v>3</v>
      </c>
      <c r="E12" s="80"/>
      <c r="F12" s="80"/>
      <c r="G12" s="80"/>
      <c r="H12" s="80"/>
    </row>
    <row r="13" spans="1:16" s="79" customFormat="1" ht="31.5" customHeight="1" thickBot="1" x14ac:dyDescent="0.3">
      <c r="A13" s="509" t="s">
        <v>97</v>
      </c>
      <c r="B13" s="510"/>
      <c r="C13" s="71" t="e">
        <f>VLOOKUP($E$6,'DATOS 1'!N10:AA61,11,FALSE)</f>
        <v>#N/A</v>
      </c>
      <c r="D13" s="78" t="s">
        <v>109</v>
      </c>
      <c r="E13" s="80"/>
      <c r="F13" s="527" t="s">
        <v>43</v>
      </c>
      <c r="G13" s="528"/>
      <c r="H13" s="528"/>
      <c r="I13" s="529"/>
      <c r="J13" s="43"/>
    </row>
    <row r="14" spans="1:16" s="79" customFormat="1" ht="31.5" customHeight="1" x14ac:dyDescent="0.2">
      <c r="A14" s="509" t="s">
        <v>98</v>
      </c>
      <c r="B14" s="510"/>
      <c r="C14" s="71" t="e">
        <f>VLOOKUP($E$6,'DATOS 1'!N10:AA61,12,FALSE)</f>
        <v>#N/A</v>
      </c>
      <c r="D14" s="78" t="s">
        <v>109</v>
      </c>
      <c r="E14" s="80"/>
      <c r="F14" s="63" t="s">
        <v>23</v>
      </c>
      <c r="G14" s="64" t="e">
        <f>VLOOKUP($J$13,'DATOS 1'!$N$68:$Q$75,2,FALSE)</f>
        <v>#N/A</v>
      </c>
      <c r="H14" s="68" t="s">
        <v>39</v>
      </c>
      <c r="I14" s="64" t="e">
        <f>VLOOKUP($J$13,'DATOS 1'!$N$68:$R$75,3,FALSE)</f>
        <v>#N/A</v>
      </c>
      <c r="J14" s="84"/>
      <c r="K14" s="47"/>
    </row>
    <row r="15" spans="1:16" ht="31.5" customHeight="1" thickBot="1" x14ac:dyDescent="0.25">
      <c r="A15" s="511" t="s">
        <v>99</v>
      </c>
      <c r="B15" s="512"/>
      <c r="C15" s="82" t="e">
        <f>VLOOKUP($E$6,'DATOS 1'!N10:AA61,13,FALSE)</f>
        <v>#N/A</v>
      </c>
      <c r="D15" s="83" t="s">
        <v>109</v>
      </c>
      <c r="E15" s="69"/>
      <c r="F15" s="85" t="s">
        <v>90</v>
      </c>
      <c r="G15" s="82" t="e">
        <f>VLOOKUP($J$13,'DATOS 1'!$N$68:$Q$75,4,FALSE)</f>
        <v>#N/A</v>
      </c>
      <c r="H15" s="82" t="s">
        <v>1</v>
      </c>
      <c r="I15" s="86" t="s">
        <v>246</v>
      </c>
      <c r="J15" s="87" t="e">
        <f>VLOOKUP($J$13,'DATOS 1'!$N$68:$R$75,5,FALSE)</f>
        <v>#N/A</v>
      </c>
      <c r="K15" s="62"/>
    </row>
    <row r="16" spans="1:16" s="62" customFormat="1" ht="6.75" customHeight="1" thickBot="1" x14ac:dyDescent="0.25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47"/>
    </row>
    <row r="17" spans="1:11" ht="31.5" customHeight="1" thickBot="1" x14ac:dyDescent="0.25">
      <c r="A17" s="513" t="s">
        <v>44</v>
      </c>
      <c r="B17" s="514"/>
      <c r="C17" s="514"/>
      <c r="D17" s="514"/>
      <c r="E17" s="514"/>
      <c r="F17" s="514"/>
      <c r="G17" s="514"/>
      <c r="H17" s="514"/>
      <c r="I17" s="514"/>
      <c r="J17" s="515"/>
    </row>
    <row r="18" spans="1:11" ht="46.5" customHeight="1" thickBot="1" x14ac:dyDescent="0.25">
      <c r="A18" s="88" t="s">
        <v>23</v>
      </c>
      <c r="B18" s="89" t="e">
        <f>VLOOKUP($J$18,'DATOS 1'!B68:K87,2,FALSE)</f>
        <v>#N/A</v>
      </c>
      <c r="C18" s="90" t="s">
        <v>16</v>
      </c>
      <c r="D18" s="91" t="e">
        <f>VLOOKUP($J$18,'DATOS 1'!$B$67:$J$87,3,FALSE)</f>
        <v>#N/A</v>
      </c>
      <c r="E18" s="92" t="s">
        <v>41</v>
      </c>
      <c r="F18" s="516" t="e">
        <f>VLOOKUP($J$18,'DATOS 1'!$B$67:$K$87,10,FALSE)</f>
        <v>#N/A</v>
      </c>
      <c r="G18" s="517"/>
      <c r="H18" s="90" t="s">
        <v>42</v>
      </c>
      <c r="I18" s="93" t="e">
        <f>VLOOKUP($J$18,'DATOS 1'!$B$67:$J$87,9,FALSE)</f>
        <v>#N/A</v>
      </c>
      <c r="J18" s="44"/>
    </row>
    <row r="19" spans="1:11" ht="31.5" customHeight="1" thickBot="1" x14ac:dyDescent="0.25">
      <c r="A19" s="518" t="s">
        <v>266</v>
      </c>
      <c r="B19" s="519"/>
      <c r="C19" s="94" t="s">
        <v>45</v>
      </c>
      <c r="D19" s="95" t="e">
        <f>VLOOKUP(J19,'DATOS 1'!F89:I94,2,FALSE)</f>
        <v>#N/A</v>
      </c>
      <c r="E19" s="520" t="s">
        <v>46</v>
      </c>
      <c r="F19" s="521"/>
      <c r="G19" s="96" t="e">
        <f>VLOOKUP(J19,'DATOS 1'!F89:I94,3,FALSE)</f>
        <v>#N/A</v>
      </c>
      <c r="H19" s="207" t="s">
        <v>22</v>
      </c>
      <c r="I19" s="96" t="e">
        <f>VLOOKUP(J19,'DATOS 1'!F89:I94,4,FALSE)</f>
        <v>#N/A</v>
      </c>
      <c r="J19" s="44"/>
      <c r="K19" s="98"/>
    </row>
    <row r="20" spans="1:11" s="98" customFormat="1" ht="15" customHeight="1" thickBot="1" x14ac:dyDescent="0.25">
      <c r="A20" s="99"/>
      <c r="B20" s="99"/>
      <c r="C20" s="99"/>
      <c r="D20" s="99"/>
      <c r="E20" s="99"/>
      <c r="F20" s="99"/>
      <c r="G20" s="99"/>
      <c r="H20" s="99"/>
      <c r="I20" s="99"/>
      <c r="J20" s="99"/>
      <c r="K20" s="100"/>
    </row>
    <row r="21" spans="1:11" s="100" customFormat="1" ht="31.5" customHeight="1" thickBot="1" x14ac:dyDescent="0.25">
      <c r="A21" s="481" t="s">
        <v>47</v>
      </c>
      <c r="B21" s="482"/>
      <c r="C21" s="482"/>
      <c r="D21" s="482"/>
      <c r="E21" s="482"/>
      <c r="F21" s="482"/>
      <c r="G21" s="482"/>
      <c r="H21" s="482"/>
      <c r="I21" s="482"/>
      <c r="J21" s="483"/>
      <c r="K21" s="99"/>
    </row>
    <row r="22" spans="1:11" s="99" customFormat="1" ht="2.25" customHeight="1" thickBot="1" x14ac:dyDescent="0.25">
      <c r="A22" s="101"/>
      <c r="B22" s="102"/>
      <c r="C22" s="102"/>
      <c r="D22" s="102"/>
      <c r="E22" s="102"/>
      <c r="F22" s="102"/>
      <c r="G22" s="102"/>
      <c r="H22" s="102"/>
      <c r="I22" s="102"/>
      <c r="J22" s="103"/>
      <c r="K22" s="100"/>
    </row>
    <row r="23" spans="1:11" s="100" customFormat="1" ht="31.5" customHeight="1" thickBot="1" x14ac:dyDescent="0.25">
      <c r="A23" s="104" t="s">
        <v>48</v>
      </c>
      <c r="B23" s="24"/>
      <c r="C23" s="495" t="s">
        <v>45</v>
      </c>
      <c r="D23" s="496"/>
      <c r="E23" s="18"/>
      <c r="F23" s="497" t="s">
        <v>46</v>
      </c>
      <c r="G23" s="498"/>
      <c r="H23" s="22"/>
      <c r="I23" s="105" t="s">
        <v>22</v>
      </c>
      <c r="J23" s="45"/>
      <c r="K23" s="98"/>
    </row>
    <row r="24" spans="1:11" s="98" customFormat="1" ht="15" customHeight="1" thickBot="1" x14ac:dyDescent="0.25">
      <c r="A24" s="99"/>
      <c r="B24" s="99"/>
      <c r="C24" s="99"/>
      <c r="D24" s="99"/>
      <c r="E24" s="99"/>
      <c r="F24" s="99"/>
      <c r="G24" s="99"/>
      <c r="H24" s="99"/>
      <c r="I24" s="99"/>
      <c r="J24" s="44"/>
      <c r="K24" s="100"/>
    </row>
    <row r="25" spans="1:11" s="100" customFormat="1" ht="29.25" customHeight="1" thickBot="1" x14ac:dyDescent="0.25">
      <c r="A25" s="205" t="s">
        <v>186</v>
      </c>
      <c r="B25" s="107">
        <v>6</v>
      </c>
      <c r="C25" s="522" t="s">
        <v>49</v>
      </c>
      <c r="D25" s="523"/>
      <c r="E25" s="523"/>
      <c r="F25" s="523"/>
      <c r="G25" s="523"/>
      <c r="H25" s="524"/>
      <c r="I25" s="525" t="s">
        <v>215</v>
      </c>
      <c r="J25" s="526"/>
    </row>
    <row r="26" spans="1:11" s="100" customFormat="1" ht="31.5" customHeight="1" thickBot="1" x14ac:dyDescent="0.25">
      <c r="A26" s="493" t="s">
        <v>50</v>
      </c>
      <c r="B26" s="506"/>
      <c r="C26" s="108">
        <v>1</v>
      </c>
      <c r="D26" s="108">
        <v>2</v>
      </c>
      <c r="E26" s="108">
        <v>3</v>
      </c>
      <c r="F26" s="108">
        <v>4</v>
      </c>
      <c r="G26" s="108">
        <v>5</v>
      </c>
      <c r="H26" s="109">
        <v>6</v>
      </c>
      <c r="I26" s="507"/>
      <c r="J26" s="508"/>
    </row>
    <row r="27" spans="1:11" s="100" customFormat="1" ht="31.5" customHeight="1" x14ac:dyDescent="0.2">
      <c r="A27" s="493" t="s">
        <v>51</v>
      </c>
      <c r="B27" s="206" t="s">
        <v>0</v>
      </c>
      <c r="C27" s="360"/>
      <c r="D27" s="360"/>
      <c r="E27" s="360"/>
      <c r="F27" s="360"/>
      <c r="G27" s="360"/>
      <c r="H27" s="360"/>
      <c r="I27" s="99"/>
      <c r="J27" s="99"/>
    </row>
    <row r="28" spans="1:11" s="100" customFormat="1" ht="31.5" customHeight="1" x14ac:dyDescent="0.2">
      <c r="A28" s="493"/>
      <c r="B28" s="206" t="s">
        <v>2</v>
      </c>
      <c r="C28" s="360"/>
      <c r="D28" s="360"/>
      <c r="E28" s="360"/>
      <c r="F28" s="360"/>
      <c r="G28" s="360"/>
      <c r="H28" s="360"/>
      <c r="I28" s="99"/>
      <c r="J28" s="99"/>
    </row>
    <row r="29" spans="1:11" s="100" customFormat="1" ht="31.5" customHeight="1" x14ac:dyDescent="0.2">
      <c r="A29" s="493"/>
      <c r="B29" s="206" t="s">
        <v>2</v>
      </c>
      <c r="C29" s="360"/>
      <c r="D29" s="360"/>
      <c r="E29" s="360"/>
      <c r="F29" s="360"/>
      <c r="G29" s="360"/>
      <c r="H29" s="360"/>
      <c r="I29" s="99"/>
      <c r="J29" s="99"/>
    </row>
    <row r="30" spans="1:11" s="100" customFormat="1" ht="31.5" customHeight="1" thickBot="1" x14ac:dyDescent="0.25">
      <c r="A30" s="494"/>
      <c r="B30" s="111" t="s">
        <v>0</v>
      </c>
      <c r="C30" s="360"/>
      <c r="D30" s="360"/>
      <c r="E30" s="360"/>
      <c r="F30" s="360"/>
      <c r="G30" s="360"/>
      <c r="H30" s="360"/>
      <c r="I30" s="99"/>
      <c r="J30" s="99"/>
      <c r="K30" s="98"/>
    </row>
    <row r="31" spans="1:11" s="98" customFormat="1" ht="15" customHeight="1" thickBot="1" x14ac:dyDescent="0.25">
      <c r="A31" s="99"/>
      <c r="B31" s="99"/>
      <c r="C31" s="99"/>
      <c r="D31" s="99"/>
      <c r="E31" s="99"/>
      <c r="F31" s="99"/>
      <c r="G31" s="99"/>
      <c r="H31" s="99"/>
      <c r="I31" s="99"/>
      <c r="J31" s="99"/>
      <c r="K31" s="100"/>
    </row>
    <row r="32" spans="1:11" s="100" customFormat="1" ht="31.5" customHeight="1" thickBot="1" x14ac:dyDescent="0.25">
      <c r="A32" s="112" t="s">
        <v>52</v>
      </c>
      <c r="B32" s="19"/>
      <c r="C32" s="495" t="s">
        <v>45</v>
      </c>
      <c r="D32" s="496"/>
      <c r="E32" s="18"/>
      <c r="F32" s="497" t="s">
        <v>46</v>
      </c>
      <c r="G32" s="498"/>
      <c r="H32" s="22"/>
      <c r="I32" s="113" t="s">
        <v>22</v>
      </c>
      <c r="J32" s="23"/>
      <c r="K32" s="98"/>
    </row>
    <row r="33" spans="1:11" s="98" customFormat="1" ht="12" customHeight="1" x14ac:dyDescent="0.2">
      <c r="A33" s="114"/>
      <c r="B33" s="114"/>
      <c r="C33" s="114"/>
      <c r="D33" s="114"/>
      <c r="E33" s="114"/>
      <c r="F33" s="114"/>
      <c r="G33" s="114"/>
      <c r="H33" s="114"/>
      <c r="I33" s="114"/>
      <c r="J33" s="114"/>
      <c r="K33" s="100"/>
    </row>
    <row r="34" spans="1:11" s="100" customFormat="1" ht="15" customHeight="1" thickBot="1" x14ac:dyDescent="0.25">
      <c r="A34" s="115"/>
      <c r="B34" s="115"/>
      <c r="C34" s="115"/>
      <c r="D34" s="115"/>
      <c r="E34" s="115"/>
      <c r="F34" s="115"/>
      <c r="G34" s="115"/>
      <c r="H34" s="115"/>
      <c r="I34" s="115"/>
      <c r="J34" s="115"/>
    </row>
    <row r="35" spans="1:11" s="100" customFormat="1" ht="32.25" customHeight="1" thickBot="1" x14ac:dyDescent="0.25">
      <c r="A35" s="481" t="s">
        <v>53</v>
      </c>
      <c r="B35" s="482"/>
      <c r="C35" s="482"/>
      <c r="D35" s="482"/>
      <c r="E35" s="482"/>
      <c r="F35" s="482"/>
      <c r="G35" s="482"/>
      <c r="H35" s="482"/>
      <c r="I35" s="482"/>
      <c r="J35" s="483"/>
    </row>
    <row r="36" spans="1:11" s="100" customFormat="1" ht="3.75" customHeight="1" thickBot="1" x14ac:dyDescent="0.25">
      <c r="A36" s="114"/>
      <c r="B36" s="99"/>
      <c r="C36" s="99"/>
      <c r="D36" s="99"/>
      <c r="E36" s="99"/>
      <c r="F36" s="99"/>
      <c r="G36" s="99"/>
      <c r="H36" s="99"/>
      <c r="I36" s="99"/>
      <c r="J36" s="114"/>
    </row>
    <row r="37" spans="1:11" s="100" customFormat="1" ht="31.5" customHeight="1" thickBot="1" x14ac:dyDescent="0.25">
      <c r="A37" s="99"/>
      <c r="B37" s="464" t="s">
        <v>54</v>
      </c>
      <c r="C37" s="465"/>
      <c r="D37" s="465"/>
      <c r="E37" s="465"/>
      <c r="F37" s="465"/>
      <c r="G37" s="465"/>
      <c r="H37" s="466"/>
      <c r="I37" s="99"/>
      <c r="J37" s="99"/>
    </row>
    <row r="38" spans="1:11" s="100" customFormat="1" ht="31.5" customHeight="1" thickBot="1" x14ac:dyDescent="0.25">
      <c r="A38" s="99"/>
      <c r="B38" s="116" t="s">
        <v>50</v>
      </c>
      <c r="C38" s="117">
        <v>1</v>
      </c>
      <c r="D38" s="206">
        <v>2</v>
      </c>
      <c r="E38" s="206">
        <v>3</v>
      </c>
      <c r="F38" s="206">
        <v>4</v>
      </c>
      <c r="G38" s="206">
        <v>5</v>
      </c>
      <c r="H38" s="118">
        <v>6</v>
      </c>
      <c r="I38" s="99"/>
      <c r="J38" s="99"/>
    </row>
    <row r="39" spans="1:11" s="100" customFormat="1" ht="31.5" customHeight="1" x14ac:dyDescent="0.2">
      <c r="A39" s="119"/>
      <c r="B39" s="120"/>
      <c r="C39" s="121" t="e">
        <f>+AVERAGE(C27,C30)</f>
        <v>#DIV/0!</v>
      </c>
      <c r="D39" s="122" t="e">
        <f t="shared" ref="D39:H39" si="0">+AVERAGE(D27,D30)</f>
        <v>#DIV/0!</v>
      </c>
      <c r="E39" s="122" t="e">
        <f t="shared" si="0"/>
        <v>#DIV/0!</v>
      </c>
      <c r="F39" s="122" t="e">
        <f t="shared" si="0"/>
        <v>#DIV/0!</v>
      </c>
      <c r="G39" s="122" t="e">
        <f t="shared" si="0"/>
        <v>#DIV/0!</v>
      </c>
      <c r="H39" s="123" t="e">
        <f t="shared" si="0"/>
        <v>#DIV/0!</v>
      </c>
      <c r="I39" s="99"/>
      <c r="J39" s="99"/>
    </row>
    <row r="40" spans="1:11" s="100" customFormat="1" ht="31.5" customHeight="1" x14ac:dyDescent="0.2">
      <c r="A40" s="119"/>
      <c r="B40" s="124"/>
      <c r="C40" s="125" t="e">
        <f>+AVERAGE(C28:C29)</f>
        <v>#DIV/0!</v>
      </c>
      <c r="D40" s="126" t="e">
        <f t="shared" ref="D40:H40" si="1">+AVERAGE(D28:D29)</f>
        <v>#DIV/0!</v>
      </c>
      <c r="E40" s="126" t="e">
        <f t="shared" si="1"/>
        <v>#DIV/0!</v>
      </c>
      <c r="F40" s="126" t="e">
        <f t="shared" si="1"/>
        <v>#DIV/0!</v>
      </c>
      <c r="G40" s="126" t="e">
        <f t="shared" si="1"/>
        <v>#DIV/0!</v>
      </c>
      <c r="H40" s="127" t="e">
        <f t="shared" si="1"/>
        <v>#DIV/0!</v>
      </c>
      <c r="I40" s="99"/>
      <c r="J40" s="99"/>
    </row>
    <row r="41" spans="1:11" s="100" customFormat="1" ht="31.5" customHeight="1" thickBot="1" x14ac:dyDescent="0.25">
      <c r="A41" s="119"/>
      <c r="B41" s="128"/>
      <c r="C41" s="129" t="e">
        <f>+C40-C39</f>
        <v>#DIV/0!</v>
      </c>
      <c r="D41" s="130" t="e">
        <f t="shared" ref="D41:H41" si="2">+D40-D39</f>
        <v>#DIV/0!</v>
      </c>
      <c r="E41" s="130" t="e">
        <f t="shared" si="2"/>
        <v>#DIV/0!</v>
      </c>
      <c r="F41" s="130" t="e">
        <f t="shared" si="2"/>
        <v>#DIV/0!</v>
      </c>
      <c r="G41" s="130" t="e">
        <f t="shared" si="2"/>
        <v>#DIV/0!</v>
      </c>
      <c r="H41" s="131" t="e">
        <f t="shared" si="2"/>
        <v>#DIV/0!</v>
      </c>
      <c r="I41" s="99"/>
      <c r="J41" s="99"/>
    </row>
    <row r="42" spans="1:11" s="100" customFormat="1" ht="31.5" customHeight="1" thickBot="1" x14ac:dyDescent="0.25">
      <c r="A42" s="99"/>
      <c r="B42" s="132" t="s">
        <v>55</v>
      </c>
      <c r="C42" s="133" t="e">
        <f>+AVERAGE(C41:H41)</f>
        <v>#DIV/0!</v>
      </c>
      <c r="D42" s="99"/>
      <c r="E42" s="99"/>
      <c r="F42" s="99"/>
      <c r="G42" s="99"/>
      <c r="H42" s="99"/>
      <c r="I42" s="99"/>
      <c r="J42" s="99"/>
    </row>
    <row r="43" spans="1:11" s="100" customFormat="1" ht="31.5" customHeight="1" thickBot="1" x14ac:dyDescent="0.25">
      <c r="A43" s="99"/>
      <c r="B43" s="134" t="s">
        <v>110</v>
      </c>
      <c r="C43" s="135" t="e">
        <f>+STDEV(C41:H41)</f>
        <v>#DIV/0!</v>
      </c>
      <c r="D43" s="99"/>
      <c r="E43" s="99"/>
      <c r="F43" s="99"/>
      <c r="G43" s="99"/>
      <c r="H43" s="99"/>
      <c r="I43" s="99"/>
      <c r="J43" s="99"/>
      <c r="K43" s="98"/>
    </row>
    <row r="44" spans="1:11" s="98" customFormat="1" ht="15" customHeight="1" x14ac:dyDescent="0.2">
      <c r="A44" s="99"/>
      <c r="B44" s="99"/>
      <c r="C44" s="99"/>
      <c r="D44" s="99"/>
      <c r="E44" s="99"/>
      <c r="F44" s="99"/>
      <c r="G44" s="136"/>
      <c r="H44" s="99"/>
      <c r="I44" s="99"/>
      <c r="J44" s="99"/>
      <c r="K44" s="100"/>
    </row>
    <row r="45" spans="1:11" s="100" customFormat="1" ht="31.5" customHeight="1" thickBot="1" x14ac:dyDescent="0.25">
      <c r="A45" s="499" t="s">
        <v>56</v>
      </c>
      <c r="B45" s="499"/>
      <c r="C45" s="499"/>
      <c r="D45" s="499"/>
      <c r="E45" s="499"/>
      <c r="F45" s="499"/>
      <c r="G45" s="499"/>
      <c r="H45" s="499"/>
      <c r="I45" s="499"/>
      <c r="J45" s="499"/>
    </row>
    <row r="46" spans="1:11" s="100" customFormat="1" ht="31.5" customHeight="1" thickBot="1" x14ac:dyDescent="0.25">
      <c r="A46" s="99"/>
      <c r="B46" s="500" t="s">
        <v>57</v>
      </c>
      <c r="C46" s="501"/>
      <c r="D46" s="137" t="s">
        <v>58</v>
      </c>
      <c r="E46" s="99"/>
      <c r="F46" s="99"/>
      <c r="G46" s="99"/>
      <c r="H46" s="136"/>
      <c r="I46" s="99"/>
      <c r="J46" s="99"/>
    </row>
    <row r="47" spans="1:11" s="100" customFormat="1" ht="31.5" customHeight="1" x14ac:dyDescent="0.2">
      <c r="A47" s="99"/>
      <c r="B47" s="502" t="s">
        <v>45</v>
      </c>
      <c r="C47" s="503"/>
      <c r="D47" s="138" t="e">
        <f>+AVERAGE(E32,E23)</f>
        <v>#DIV/0!</v>
      </c>
      <c r="E47" s="99"/>
      <c r="F47" s="491" t="s">
        <v>100</v>
      </c>
      <c r="G47" s="492"/>
      <c r="H47" s="139" t="e">
        <f>+(0.34848*D49-0.009024*D48*EXP(0.0612*D47))/(273.15+D47)</f>
        <v>#DIV/0!</v>
      </c>
      <c r="I47" s="140" t="s">
        <v>103</v>
      </c>
      <c r="J47" s="99"/>
    </row>
    <row r="48" spans="1:11" s="100" customFormat="1" ht="31.5" customHeight="1" thickBot="1" x14ac:dyDescent="0.25">
      <c r="A48" s="99"/>
      <c r="B48" s="502" t="s">
        <v>46</v>
      </c>
      <c r="C48" s="503"/>
      <c r="D48" s="138" t="e">
        <f>+AVERAGE(H32,H23)</f>
        <v>#DIV/0!</v>
      </c>
      <c r="E48" s="99"/>
      <c r="F48" s="504" t="s">
        <v>101</v>
      </c>
      <c r="G48" s="505"/>
      <c r="H48" s="141" t="e">
        <f>+H47*((0.001)^2+(0.0001*I19/2)^2+(-0.0034*D19/2)^2+(-0.1*G19/2)^2)^0.5</f>
        <v>#DIV/0!</v>
      </c>
      <c r="I48" s="142" t="s">
        <v>103</v>
      </c>
      <c r="J48" s="99"/>
    </row>
    <row r="49" spans="1:11" s="100" customFormat="1" ht="31.5" customHeight="1" thickBot="1" x14ac:dyDescent="0.25">
      <c r="A49" s="99"/>
      <c r="B49" s="489" t="s">
        <v>22</v>
      </c>
      <c r="C49" s="490"/>
      <c r="D49" s="143" t="e">
        <f>+AVERAGE(J32,J24)</f>
        <v>#DIV/0!</v>
      </c>
      <c r="E49" s="99"/>
      <c r="F49" s="491" t="s">
        <v>102</v>
      </c>
      <c r="G49" s="492"/>
      <c r="H49" s="144">
        <v>1.2</v>
      </c>
      <c r="I49" s="142" t="s">
        <v>103</v>
      </c>
      <c r="J49" s="99"/>
      <c r="K49" s="98"/>
    </row>
    <row r="50" spans="1:11" s="98" customFormat="1" ht="15" customHeight="1" thickBot="1" x14ac:dyDescent="0.25">
      <c r="A50" s="99"/>
      <c r="B50" s="99"/>
      <c r="C50" s="99"/>
      <c r="D50" s="99"/>
      <c r="E50" s="99"/>
      <c r="F50" s="99"/>
      <c r="G50" s="99"/>
      <c r="H50" s="99"/>
      <c r="I50" s="99"/>
      <c r="J50" s="99"/>
      <c r="K50" s="100"/>
    </row>
    <row r="51" spans="1:11" s="100" customFormat="1" ht="31.5" customHeight="1" thickBot="1" x14ac:dyDescent="0.25">
      <c r="A51" s="464" t="s">
        <v>59</v>
      </c>
      <c r="B51" s="465"/>
      <c r="C51" s="465"/>
      <c r="D51" s="465"/>
      <c r="E51" s="465"/>
      <c r="F51" s="465"/>
      <c r="G51" s="465"/>
      <c r="H51" s="465"/>
      <c r="I51" s="465"/>
      <c r="J51" s="466"/>
    </row>
    <row r="52" spans="1:11" s="100" customFormat="1" ht="31.5" customHeight="1" x14ac:dyDescent="0.35">
      <c r="A52" s="99"/>
      <c r="B52" s="145" t="s">
        <v>60</v>
      </c>
      <c r="C52" s="146"/>
      <c r="D52" s="467" t="s">
        <v>104</v>
      </c>
      <c r="E52" s="467"/>
      <c r="F52" s="147" t="s">
        <v>61</v>
      </c>
      <c r="G52" s="148" t="s">
        <v>62</v>
      </c>
      <c r="H52" s="468" t="s">
        <v>63</v>
      </c>
      <c r="I52" s="469"/>
      <c r="J52" s="99"/>
    </row>
    <row r="53" spans="1:11" s="100" customFormat="1" ht="31.5" customHeight="1" thickBot="1" x14ac:dyDescent="0.25">
      <c r="A53" s="99"/>
      <c r="B53" s="149" t="e">
        <f>+C42</f>
        <v>#DIV/0!</v>
      </c>
      <c r="C53" s="150" t="s">
        <v>1</v>
      </c>
      <c r="D53" s="151" t="e">
        <f>+C10+C11/1000</f>
        <v>#N/A</v>
      </c>
      <c r="E53" s="150" t="s">
        <v>1</v>
      </c>
      <c r="F53" s="151" t="e">
        <f>+(H47-H49)*(1/H10-1/C13)</f>
        <v>#DIV/0!</v>
      </c>
      <c r="G53" s="152"/>
      <c r="H53" s="144" t="e">
        <f>+(B53+D53*F53)*1000</f>
        <v>#DIV/0!</v>
      </c>
      <c r="I53" s="142" t="s">
        <v>3</v>
      </c>
      <c r="J53" s="99"/>
      <c r="K53" s="98"/>
    </row>
    <row r="54" spans="1:11" s="98" customFormat="1" ht="15" customHeight="1" x14ac:dyDescent="0.2">
      <c r="A54" s="99"/>
      <c r="B54" s="99"/>
      <c r="C54" s="99"/>
      <c r="D54" s="99"/>
      <c r="E54" s="99"/>
      <c r="F54" s="99"/>
      <c r="G54" s="99"/>
      <c r="H54" s="99"/>
      <c r="I54" s="99"/>
      <c r="J54" s="99"/>
      <c r="K54" s="100"/>
    </row>
    <row r="55" spans="1:11" s="100" customFormat="1" ht="31.5" customHeight="1" x14ac:dyDescent="0.2">
      <c r="A55" s="470" t="s">
        <v>64</v>
      </c>
      <c r="B55" s="471"/>
      <c r="C55" s="471"/>
      <c r="D55" s="471"/>
      <c r="E55" s="471"/>
      <c r="F55" s="471"/>
      <c r="G55" s="471"/>
      <c r="H55" s="471"/>
      <c r="I55" s="471"/>
      <c r="J55" s="471"/>
      <c r="K55" s="98"/>
    </row>
    <row r="56" spans="1:11" s="98" customFormat="1" ht="15" customHeight="1" thickBot="1" x14ac:dyDescent="0.25">
      <c r="A56" s="99"/>
      <c r="B56" s="99"/>
      <c r="C56" s="99"/>
      <c r="D56" s="99"/>
      <c r="E56" s="99"/>
      <c r="F56" s="99"/>
      <c r="G56" s="99"/>
      <c r="H56" s="99"/>
      <c r="I56" s="99"/>
      <c r="J56" s="99"/>
      <c r="K56" s="100"/>
    </row>
    <row r="57" spans="1:11" s="100" customFormat="1" ht="31.5" customHeight="1" thickBot="1" x14ac:dyDescent="0.25">
      <c r="A57" s="472" t="s">
        <v>57</v>
      </c>
      <c r="B57" s="473"/>
      <c r="C57" s="474" t="s">
        <v>65</v>
      </c>
      <c r="D57" s="475"/>
      <c r="E57" s="153"/>
      <c r="F57" s="476"/>
      <c r="G57" s="476"/>
      <c r="H57" s="476"/>
      <c r="I57" s="476"/>
      <c r="J57" s="99"/>
    </row>
    <row r="58" spans="1:11" s="100" customFormat="1" ht="31.5" customHeight="1" x14ac:dyDescent="0.2">
      <c r="A58" s="154" t="s">
        <v>66</v>
      </c>
      <c r="B58" s="155"/>
      <c r="C58" s="156" t="e">
        <f>+C43/B25^0.5*1000</f>
        <v>#DIV/0!</v>
      </c>
      <c r="D58" s="157" t="s">
        <v>3</v>
      </c>
      <c r="E58" s="158"/>
      <c r="F58" s="476"/>
      <c r="G58" s="476"/>
      <c r="H58" s="476"/>
      <c r="I58" s="476"/>
      <c r="J58" s="99"/>
    </row>
    <row r="59" spans="1:11" s="100" customFormat="1" ht="31.5" customHeight="1" x14ac:dyDescent="0.2">
      <c r="A59" s="159" t="s">
        <v>67</v>
      </c>
      <c r="B59" s="160" t="s">
        <v>68</v>
      </c>
      <c r="C59" s="161" t="e">
        <f>+C12/2</f>
        <v>#N/A</v>
      </c>
      <c r="D59" s="162" t="s">
        <v>3</v>
      </c>
      <c r="E59" s="158"/>
      <c r="F59" s="476"/>
      <c r="G59" s="476"/>
      <c r="H59" s="476"/>
      <c r="I59" s="476"/>
      <c r="J59" s="99"/>
    </row>
    <row r="60" spans="1:11" s="100" customFormat="1" ht="31.5" customHeight="1" x14ac:dyDescent="0.2">
      <c r="A60" s="163" t="s">
        <v>69</v>
      </c>
      <c r="B60" s="164"/>
      <c r="C60" s="165" t="e">
        <f>+C12/3^0.5</f>
        <v>#N/A</v>
      </c>
      <c r="D60" s="162" t="s">
        <v>3</v>
      </c>
      <c r="E60" s="158"/>
      <c r="F60" s="476"/>
      <c r="G60" s="476"/>
      <c r="H60" s="476"/>
      <c r="I60" s="476"/>
      <c r="J60" s="99"/>
    </row>
    <row r="61" spans="1:11" s="100" customFormat="1" ht="31.5" customHeight="1" x14ac:dyDescent="0.25">
      <c r="A61" s="166" t="s">
        <v>70</v>
      </c>
      <c r="B61" s="167"/>
      <c r="C61" s="168" t="e">
        <f>+SQRT(SUMSQ(C59:C60))</f>
        <v>#N/A</v>
      </c>
      <c r="D61" s="169" t="s">
        <v>3</v>
      </c>
      <c r="E61" s="158"/>
      <c r="F61" s="476"/>
      <c r="G61" s="476"/>
      <c r="H61" s="476"/>
      <c r="I61" s="476"/>
      <c r="J61" s="99"/>
    </row>
    <row r="62" spans="1:11" s="100" customFormat="1" ht="31.5" customHeight="1" x14ac:dyDescent="0.2">
      <c r="A62" s="159" t="s">
        <v>71</v>
      </c>
      <c r="B62" s="160"/>
      <c r="C62" s="170" t="e">
        <f>+H48</f>
        <v>#DIV/0!</v>
      </c>
      <c r="D62" s="162" t="s">
        <v>103</v>
      </c>
      <c r="E62" s="99"/>
      <c r="F62" s="476"/>
      <c r="G62" s="476"/>
      <c r="H62" s="476"/>
      <c r="I62" s="476"/>
      <c r="J62" s="99"/>
    </row>
    <row r="63" spans="1:11" s="100" customFormat="1" ht="31.5" customHeight="1" x14ac:dyDescent="0.2">
      <c r="A63" s="159" t="s">
        <v>72</v>
      </c>
      <c r="B63" s="160"/>
      <c r="C63" s="171" t="e">
        <f>+H11/2</f>
        <v>#N/A</v>
      </c>
      <c r="D63" s="162" t="s">
        <v>103</v>
      </c>
      <c r="E63" s="99"/>
      <c r="F63" s="476"/>
      <c r="G63" s="476"/>
      <c r="H63" s="476"/>
      <c r="I63" s="476"/>
      <c r="J63" s="99"/>
    </row>
    <row r="64" spans="1:11" s="100" customFormat="1" ht="31.5" customHeight="1" thickBot="1" x14ac:dyDescent="0.25">
      <c r="A64" s="159" t="s">
        <v>73</v>
      </c>
      <c r="B64" s="160"/>
      <c r="C64" s="171" t="e">
        <f>+C14/2</f>
        <v>#N/A</v>
      </c>
      <c r="D64" s="162" t="s">
        <v>103</v>
      </c>
      <c r="E64" s="99"/>
      <c r="F64" s="99"/>
      <c r="G64" s="99"/>
      <c r="H64" s="99"/>
      <c r="I64" s="99"/>
      <c r="J64" s="99"/>
    </row>
    <row r="65" spans="1:11" s="100" customFormat="1" ht="31.5" customHeight="1" x14ac:dyDescent="0.25">
      <c r="A65" s="166" t="s">
        <v>74</v>
      </c>
      <c r="B65" s="167"/>
      <c r="C65" s="168" t="e">
        <f>+SQRT(ABS(((C10/1000+C11/1000000)*(C13-H10)/(C13*H10)*C62)^2+((C10/1000+C11/1000000)*(H47-H49))^2*C63^2/H10^4+(C10/1000+C11/1000000)^2*(H47-H49)*((H47-H49)-2*(C15-H49))*C64^2/C13^4))*1000000</f>
        <v>#N/A</v>
      </c>
      <c r="D65" s="169" t="s">
        <v>3</v>
      </c>
      <c r="E65" s="158"/>
      <c r="F65" s="477" t="s">
        <v>75</v>
      </c>
      <c r="G65" s="478"/>
      <c r="H65" s="172" t="e">
        <f>+SQRT(SUMSQ(C58,C61,C65,C66))</f>
        <v>#DIV/0!</v>
      </c>
      <c r="I65" s="140" t="s">
        <v>3</v>
      </c>
      <c r="J65" s="99"/>
    </row>
    <row r="66" spans="1:11" s="100" customFormat="1" ht="31.5" customHeight="1" thickBot="1" x14ac:dyDescent="0.3">
      <c r="A66" s="208" t="s">
        <v>76</v>
      </c>
      <c r="B66" s="174"/>
      <c r="C66" s="175" t="e">
        <f>+(G15/2/3^0.5)*2^0.5*1000</f>
        <v>#N/A</v>
      </c>
      <c r="D66" s="142" t="s">
        <v>3</v>
      </c>
      <c r="E66" s="158"/>
      <c r="F66" s="479" t="s">
        <v>77</v>
      </c>
      <c r="G66" s="480"/>
      <c r="H66" s="176" t="e">
        <f>+H65*2</f>
        <v>#DIV/0!</v>
      </c>
      <c r="I66" s="142" t="s">
        <v>3</v>
      </c>
      <c r="J66" s="99"/>
      <c r="K66" s="98"/>
    </row>
    <row r="67" spans="1:11" s="98" customFormat="1" ht="15" customHeight="1" x14ac:dyDescent="0.2">
      <c r="A67" s="114"/>
      <c r="B67" s="114"/>
      <c r="C67" s="114"/>
      <c r="D67" s="114"/>
      <c r="E67" s="99"/>
      <c r="F67" s="99"/>
      <c r="G67" s="99"/>
      <c r="H67" s="99"/>
      <c r="I67" s="99"/>
      <c r="J67" s="99"/>
      <c r="K67" s="100"/>
    </row>
    <row r="68" spans="1:11" s="100" customFormat="1" ht="31.5" customHeight="1" thickBot="1" x14ac:dyDescent="0.25">
      <c r="A68" s="99"/>
      <c r="B68" s="99"/>
      <c r="C68" s="99"/>
      <c r="D68" s="99"/>
      <c r="E68" s="99"/>
      <c r="F68" s="99"/>
      <c r="G68" s="99"/>
      <c r="H68" s="99"/>
      <c r="I68" s="99"/>
      <c r="J68" s="99"/>
    </row>
    <row r="69" spans="1:11" s="100" customFormat="1" ht="31.5" customHeight="1" thickBot="1" x14ac:dyDescent="0.25">
      <c r="A69" s="481" t="s">
        <v>78</v>
      </c>
      <c r="B69" s="482"/>
      <c r="C69" s="482"/>
      <c r="D69" s="482"/>
      <c r="E69" s="482"/>
      <c r="F69" s="482"/>
      <c r="G69" s="482"/>
      <c r="H69" s="482"/>
      <c r="I69" s="482"/>
      <c r="J69" s="483"/>
    </row>
    <row r="70" spans="1:11" s="100" customFormat="1" ht="31.5" customHeight="1" thickBot="1" x14ac:dyDescent="0.25">
      <c r="A70" s="484" t="s">
        <v>105</v>
      </c>
      <c r="B70" s="485"/>
      <c r="C70" s="485"/>
      <c r="D70" s="486"/>
      <c r="E70" s="177"/>
      <c r="F70" s="178"/>
      <c r="G70" s="487"/>
      <c r="H70" s="487"/>
      <c r="I70" s="487"/>
      <c r="J70" s="488"/>
    </row>
    <row r="71" spans="1:11" s="100" customFormat="1" ht="45.75" customHeight="1" x14ac:dyDescent="0.2">
      <c r="A71" s="179" t="s">
        <v>194</v>
      </c>
      <c r="B71" s="180" t="s">
        <v>137</v>
      </c>
      <c r="C71" s="181"/>
      <c r="D71" s="182" t="s">
        <v>268</v>
      </c>
      <c r="E71" s="458" t="s">
        <v>106</v>
      </c>
      <c r="F71" s="459"/>
      <c r="G71" s="460" t="s">
        <v>80</v>
      </c>
      <c r="H71" s="462" t="s">
        <v>107</v>
      </c>
      <c r="I71" s="462"/>
      <c r="J71" s="462"/>
    </row>
    <row r="72" spans="1:11" s="100" customFormat="1" ht="31.5" customHeight="1" thickBot="1" x14ac:dyDescent="0.25">
      <c r="A72" s="183" t="e">
        <f>C10</f>
        <v>#N/A</v>
      </c>
      <c r="B72" s="184" t="e">
        <f>C11</f>
        <v>#N/A</v>
      </c>
      <c r="C72" s="176" t="e">
        <f>H53</f>
        <v>#DIV/0!</v>
      </c>
      <c r="D72" s="185" t="e">
        <f>A72+B72/1000+C72/1000</f>
        <v>#N/A</v>
      </c>
      <c r="E72" s="176" t="e">
        <f>D72*1000-A72*1000</f>
        <v>#N/A</v>
      </c>
      <c r="F72" s="130" t="s">
        <v>3</v>
      </c>
      <c r="G72" s="461"/>
      <c r="H72" s="186" t="e">
        <f>H66</f>
        <v>#DIV/0!</v>
      </c>
      <c r="I72" s="463" t="s">
        <v>3</v>
      </c>
      <c r="J72" s="463"/>
      <c r="K72" s="47"/>
    </row>
    <row r="73" spans="1:11" ht="31.5" customHeight="1" x14ac:dyDescent="0.2">
      <c r="G73" s="187"/>
    </row>
    <row r="74" spans="1:11" ht="51" customHeight="1" x14ac:dyDescent="0.2"/>
    <row r="76" spans="1:11" ht="31.5" customHeight="1" x14ac:dyDescent="0.2">
      <c r="A76" s="188"/>
      <c r="B76" s="69"/>
      <c r="C76" s="69"/>
      <c r="D76" s="69"/>
      <c r="E76" s="69"/>
      <c r="F76" s="69"/>
      <c r="G76" s="69"/>
      <c r="H76" s="69"/>
      <c r="I76" s="69"/>
      <c r="J76" s="69"/>
    </row>
    <row r="77" spans="1:11" ht="31.5" customHeight="1" x14ac:dyDescent="0.2">
      <c r="A77" s="188"/>
      <c r="B77" s="69"/>
      <c r="C77" s="69"/>
      <c r="D77" s="69"/>
      <c r="E77" s="69"/>
      <c r="F77" s="69"/>
      <c r="G77" s="69"/>
      <c r="H77" s="69"/>
      <c r="I77" s="69"/>
      <c r="J77" s="69"/>
    </row>
    <row r="78" spans="1:11" ht="31.5" customHeight="1" x14ac:dyDescent="0.2">
      <c r="A78" s="188"/>
      <c r="B78" s="69"/>
      <c r="C78" s="69"/>
      <c r="D78" s="69"/>
      <c r="E78" s="69"/>
      <c r="F78" s="69"/>
      <c r="G78" s="69"/>
      <c r="H78" s="69"/>
      <c r="I78" s="69"/>
      <c r="J78" s="69"/>
    </row>
    <row r="79" spans="1:11" ht="31.5" customHeight="1" x14ac:dyDescent="0.2">
      <c r="A79" s="188"/>
      <c r="B79" s="69"/>
      <c r="C79" s="69"/>
      <c r="D79" s="69"/>
      <c r="E79" s="69"/>
      <c r="F79" s="69"/>
      <c r="G79" s="69"/>
      <c r="H79" s="69"/>
      <c r="I79" s="69"/>
      <c r="J79" s="69"/>
    </row>
    <row r="80" spans="1:11" ht="31.5" customHeight="1" x14ac:dyDescent="0.2">
      <c r="A80" s="188"/>
      <c r="B80" s="69"/>
      <c r="C80" s="69"/>
      <c r="D80" s="69"/>
      <c r="E80" s="69"/>
      <c r="F80" s="69"/>
      <c r="G80" s="69"/>
      <c r="H80" s="69"/>
      <c r="I80" s="69"/>
      <c r="J80" s="69"/>
    </row>
    <row r="81" spans="1:10" ht="31.5" customHeight="1" x14ac:dyDescent="0.2">
      <c r="A81" s="188"/>
      <c r="B81" s="69"/>
      <c r="C81" s="69"/>
      <c r="D81" s="69"/>
      <c r="E81" s="69"/>
      <c r="F81" s="69"/>
      <c r="G81" s="69"/>
      <c r="H81" s="69"/>
      <c r="I81" s="69"/>
      <c r="J81" s="69"/>
    </row>
    <row r="82" spans="1:10" ht="31.5" customHeight="1" x14ac:dyDescent="0.2">
      <c r="A82" s="188"/>
      <c r="B82" s="69"/>
      <c r="C82" s="69"/>
      <c r="D82" s="69"/>
      <c r="E82" s="69"/>
      <c r="F82" s="69"/>
      <c r="G82" s="69"/>
      <c r="H82" s="69"/>
      <c r="I82" s="69"/>
      <c r="J82" s="69"/>
    </row>
  </sheetData>
  <sheetProtection algorithmName="SHA-512" hashValue="wUc3jQI/SDkkZI3x0lTvARPn6vGb3jmiuK+hWZQgsUehmzHWU0oYxcxAScjSPw9SixXw3RspogfNp2lg2BvGpw==" saltValue="hy2nuzxBEPl/HdMQIMsFTg==" spinCount="100000" sheet="1" objects="1" scenarios="1"/>
  <mergeCells count="55">
    <mergeCell ref="A13:B13"/>
    <mergeCell ref="F13:I13"/>
    <mergeCell ref="A1:B1"/>
    <mergeCell ref="C1:J1"/>
    <mergeCell ref="I3:J4"/>
    <mergeCell ref="A6:D6"/>
    <mergeCell ref="F6:I6"/>
    <mergeCell ref="F9:G9"/>
    <mergeCell ref="A10:B10"/>
    <mergeCell ref="F10:G10"/>
    <mergeCell ref="A11:B11"/>
    <mergeCell ref="F11:G11"/>
    <mergeCell ref="A12:B12"/>
    <mergeCell ref="A26:B26"/>
    <mergeCell ref="I26:J26"/>
    <mergeCell ref="A14:B14"/>
    <mergeCell ref="A15:B15"/>
    <mergeCell ref="A17:J17"/>
    <mergeCell ref="F18:G18"/>
    <mergeCell ref="A19:B19"/>
    <mergeCell ref="E19:F19"/>
    <mergeCell ref="A21:J21"/>
    <mergeCell ref="C23:D23"/>
    <mergeCell ref="F23:G23"/>
    <mergeCell ref="C25:H25"/>
    <mergeCell ref="I25:J25"/>
    <mergeCell ref="B49:C49"/>
    <mergeCell ref="F49:G49"/>
    <mergeCell ref="A27:A30"/>
    <mergeCell ref="C32:D32"/>
    <mergeCell ref="F32:G32"/>
    <mergeCell ref="A35:J35"/>
    <mergeCell ref="B37:H37"/>
    <mergeCell ref="A45:J45"/>
    <mergeCell ref="B46:C46"/>
    <mergeCell ref="B47:C47"/>
    <mergeCell ref="F47:G47"/>
    <mergeCell ref="B48:C48"/>
    <mergeCell ref="F48:G48"/>
    <mergeCell ref="E71:F71"/>
    <mergeCell ref="G71:G72"/>
    <mergeCell ref="H71:J71"/>
    <mergeCell ref="I72:J72"/>
    <mergeCell ref="A51:J51"/>
    <mergeCell ref="D52:E52"/>
    <mergeCell ref="H52:I52"/>
    <mergeCell ref="A55:J55"/>
    <mergeCell ref="A57:B57"/>
    <mergeCell ref="C57:D57"/>
    <mergeCell ref="F57:I63"/>
    <mergeCell ref="F65:G65"/>
    <mergeCell ref="F66:G66"/>
    <mergeCell ref="A69:J69"/>
    <mergeCell ref="A70:D70"/>
    <mergeCell ref="G70:J70"/>
  </mergeCells>
  <dataValidations count="1">
    <dataValidation type="list" allowBlank="1" showInputMessage="1" showErrorMessage="1" sqref="M2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6" orientation="portrait" r:id="rId1"/>
  <headerFooter>
    <oddHeader xml:space="preserve">&amp;C
&amp;16   
</oddHeader>
    <oddFooter>&amp;RRT03-F23 Vr.3 (2018-03-12)</oddFooter>
  </headerFooter>
  <rowBreaks count="1" manualBreakCount="1">
    <brk id="33" max="1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'DATOS 1'!$F$89:$F$94</xm:f>
          </x14:formula1>
          <xm:sqref>J19</xm:sqref>
        </x14:dataValidation>
        <x14:dataValidation type="list" allowBlank="1" showInputMessage="1" showErrorMessage="1">
          <x14:formula1>
            <xm:f>'DATOS 1'!$B$68:$B$87</xm:f>
          </x14:formula1>
          <xm:sqref>J18</xm:sqref>
        </x14:dataValidation>
        <x14:dataValidation type="list" allowBlank="1" showInputMessage="1" showErrorMessage="1">
          <x14:formula1>
            <xm:f>'DATOS 1'!$N$10:$N$61</xm:f>
          </x14:formula1>
          <xm:sqref>E6</xm:sqref>
        </x14:dataValidation>
        <x14:dataValidation type="list" allowBlank="1" showInputMessage="1" showErrorMessage="1">
          <x14:formula1>
            <xm:f>'DATOS 1'!$B$6:$B$28</xm:f>
          </x14:formula1>
          <xm:sqref>I3 J6</xm:sqref>
        </x14:dataValidation>
        <x14:dataValidation type="list" allowBlank="1" showInputMessage="1" showErrorMessage="1">
          <x14:formula1>
            <xm:f>'DATOS 1'!$N$83:$N$87</xm:f>
          </x14:formula1>
          <xm:sqref>J24</xm:sqref>
        </x14:dataValidation>
        <x14:dataValidation type="list" allowBlank="1" showInputMessage="1" showErrorMessage="1">
          <x14:formula1>
            <xm:f>'DATOS 1'!$N$69:$N$75</xm:f>
          </x14:formula1>
          <xm:sqref>J13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rgb="FFB6FD03"/>
  </sheetPr>
  <dimension ref="A1:P82"/>
  <sheetViews>
    <sheetView showGridLines="0" view="pageBreakPreview" topLeftCell="A16" zoomScale="85" zoomScaleNormal="60" zoomScaleSheetLayoutView="85" workbookViewId="0">
      <selection activeCell="E6" sqref="E6"/>
    </sheetView>
  </sheetViews>
  <sheetFormatPr baseColWidth="10" defaultRowHeight="31.5" customHeight="1" x14ac:dyDescent="0.2"/>
  <cols>
    <col min="1" max="1" width="11.42578125" style="77" customWidth="1"/>
    <col min="2" max="2" width="12" style="77" customWidth="1"/>
    <col min="3" max="3" width="13.5703125" style="77" customWidth="1"/>
    <col min="4" max="4" width="16.140625" style="77" customWidth="1"/>
    <col min="5" max="5" width="14" style="77" customWidth="1"/>
    <col min="6" max="6" width="13.85546875" style="77" bestFit="1" customWidth="1"/>
    <col min="7" max="7" width="15.28515625" style="77" bestFit="1" customWidth="1"/>
    <col min="8" max="9" width="13.7109375" style="77" bestFit="1" customWidth="1"/>
    <col min="10" max="10" width="13.7109375" style="77" customWidth="1"/>
    <col min="11" max="16384" width="11.42578125" style="47"/>
  </cols>
  <sheetData>
    <row r="1" spans="1:16" ht="47.25" customHeight="1" thickBot="1" x14ac:dyDescent="0.25">
      <c r="A1" s="530"/>
      <c r="B1" s="531"/>
      <c r="C1" s="532" t="s">
        <v>305</v>
      </c>
      <c r="D1" s="533"/>
      <c r="E1" s="533"/>
      <c r="F1" s="533"/>
      <c r="G1" s="533"/>
      <c r="H1" s="533"/>
      <c r="I1" s="533"/>
      <c r="J1" s="534"/>
      <c r="K1" s="46"/>
      <c r="L1" s="46"/>
      <c r="M1" s="46"/>
      <c r="N1" s="46"/>
      <c r="O1" s="46"/>
      <c r="P1" s="46"/>
    </row>
    <row r="2" spans="1:16" s="50" customFormat="1" ht="9.75" customHeight="1" thickBot="1" x14ac:dyDescent="0.25">
      <c r="A2" s="48"/>
      <c r="B2" s="48"/>
      <c r="C2" s="49"/>
      <c r="D2" s="49"/>
      <c r="E2" s="49"/>
      <c r="F2" s="49"/>
      <c r="G2" s="49"/>
      <c r="H2" s="49"/>
      <c r="K2" s="51"/>
      <c r="M2" s="52"/>
    </row>
    <row r="3" spans="1:16" s="51" customFormat="1" ht="35.25" customHeight="1" thickBot="1" x14ac:dyDescent="0.25">
      <c r="A3" s="53" t="s">
        <v>33</v>
      </c>
      <c r="B3" s="54" t="s">
        <v>79</v>
      </c>
      <c r="C3" s="55" t="s">
        <v>214</v>
      </c>
      <c r="D3" s="55" t="s">
        <v>306</v>
      </c>
      <c r="E3" s="55" t="s">
        <v>307</v>
      </c>
      <c r="F3" s="56" t="s">
        <v>34</v>
      </c>
      <c r="G3" s="56" t="s">
        <v>35</v>
      </c>
      <c r="H3" s="57" t="s">
        <v>308</v>
      </c>
      <c r="I3" s="535"/>
      <c r="J3" s="536"/>
      <c r="K3" s="50"/>
    </row>
    <row r="4" spans="1:16" s="50" customFormat="1" ht="29.25" customHeight="1" thickBot="1" x14ac:dyDescent="0.25">
      <c r="A4" s="58" t="e">
        <f>VLOOKUP($I$3,'DATOS 1'!B6:J28,2,FALSE)</f>
        <v>#N/A</v>
      </c>
      <c r="B4" s="58" t="e">
        <f>VLOOKUP($I$3,'DATOS 1'!$B$6:$J$28,3,FALSE)</f>
        <v>#N/A</v>
      </c>
      <c r="C4" s="59" t="e">
        <f>VLOOKUP($I$3,'DATOS 1'!$B$6:$J$28,8,FALSE)</f>
        <v>#N/A</v>
      </c>
      <c r="D4" s="59" t="e">
        <f>VLOOKUP($I$3,'DATOS 1'!$B$6:$J$28,6,FALSE)</f>
        <v>#N/A</v>
      </c>
      <c r="E4" s="58" t="e">
        <f>VLOOKUP($I$3,'DATOS 1'!$B$6:$J$28,7,FALSE)</f>
        <v>#N/A</v>
      </c>
      <c r="F4" s="58" t="e">
        <f>VLOOKUP($I$3,'DATOS 1'!$B$6:$J$28,4,FALSE)</f>
        <v>#N/A</v>
      </c>
      <c r="G4" s="58" t="e">
        <f>VLOOKUP($I$3,'DATOS 1'!$B$6:$J$28,5,FALSE)</f>
        <v>#N/A</v>
      </c>
      <c r="H4" s="59" t="e">
        <f>VLOOKUP($I$3,'DATOS 1'!$B$6:$J$28,9,FALSE)</f>
        <v>#N/A</v>
      </c>
      <c r="I4" s="537"/>
      <c r="J4" s="538"/>
      <c r="K4" s="47"/>
      <c r="L4" s="60"/>
      <c r="M4" s="60"/>
    </row>
    <row r="5" spans="1:16" s="62" customFormat="1" ht="6.75" customHeight="1" thickBot="1" x14ac:dyDescent="0.25">
      <c r="A5" s="61"/>
      <c r="B5" s="61"/>
      <c r="C5" s="61"/>
      <c r="F5" s="61"/>
      <c r="G5" s="61"/>
      <c r="H5" s="61"/>
      <c r="K5" s="47"/>
    </row>
    <row r="6" spans="1:16" ht="31.5" customHeight="1" thickBot="1" x14ac:dyDescent="0.25">
      <c r="A6" s="527" t="s">
        <v>36</v>
      </c>
      <c r="B6" s="528"/>
      <c r="C6" s="528"/>
      <c r="D6" s="529"/>
      <c r="E6" s="41"/>
      <c r="F6" s="527" t="s">
        <v>37</v>
      </c>
      <c r="G6" s="528"/>
      <c r="H6" s="528"/>
      <c r="I6" s="529"/>
      <c r="J6" s="42"/>
    </row>
    <row r="7" spans="1:16" ht="31.5" customHeight="1" x14ac:dyDescent="0.2">
      <c r="A7" s="63" t="s">
        <v>38</v>
      </c>
      <c r="B7" s="64" t="e">
        <f>VLOOKUP($E$6,'DATOS 1'!N10:AA61,2,FALSE)</f>
        <v>#N/A</v>
      </c>
      <c r="C7" s="65" t="s">
        <v>23</v>
      </c>
      <c r="D7" s="66" t="e">
        <f>VLOOKUP($E$6,'DATOS 1'!N10:AA61,3,FALSE)</f>
        <v>#N/A</v>
      </c>
      <c r="E7" s="67"/>
      <c r="F7" s="63" t="s">
        <v>38</v>
      </c>
      <c r="G7" s="66" t="e">
        <f>VLOOKUP($J$6,'DATOS 1'!B36:I58,2,FALSE)</f>
        <v>#N/A</v>
      </c>
      <c r="H7" s="68" t="s">
        <v>23</v>
      </c>
      <c r="I7" s="66" t="e">
        <f>VLOOKUP($J$6,'DATOS 1'!B36:I58,3,FALSE)</f>
        <v>#N/A</v>
      </c>
      <c r="J7" s="69"/>
    </row>
    <row r="8" spans="1:16" ht="31.5" customHeight="1" x14ac:dyDescent="0.2">
      <c r="A8" s="70" t="s">
        <v>39</v>
      </c>
      <c r="B8" s="71" t="e">
        <f>VLOOKUP($E$6,'DATOS 1'!N10:AA61,4,FALSE)</f>
        <v>#N/A</v>
      </c>
      <c r="C8" s="72" t="s">
        <v>40</v>
      </c>
      <c r="D8" s="73" t="e">
        <f>VLOOKUP($E$6,'DATOS 1'!N10:AA61,5,FALSE)</f>
        <v>#N/A</v>
      </c>
      <c r="E8" s="67"/>
      <c r="F8" s="70" t="s">
        <v>39</v>
      </c>
      <c r="G8" s="71" t="e">
        <f>VLOOKUP($J$6,'DATOS 1'!B36:I58,4,FALSE)</f>
        <v>#N/A</v>
      </c>
      <c r="H8" s="72" t="s">
        <v>40</v>
      </c>
      <c r="I8" s="73" t="e">
        <f>VLOOKUP($J$6,'DATOS 1'!B36:I58,5,FALSE)</f>
        <v>#N/A</v>
      </c>
      <c r="J8" s="69"/>
    </row>
    <row r="9" spans="1:16" ht="31.5" customHeight="1" x14ac:dyDescent="0.2">
      <c r="A9" s="74" t="s">
        <v>41</v>
      </c>
      <c r="B9" s="71" t="e">
        <f>VLOOKUP($E$6,'DATOS 1'!N10:AA61,6,FALSE)</f>
        <v>#N/A</v>
      </c>
      <c r="C9" s="75" t="s">
        <v>31</v>
      </c>
      <c r="D9" s="76" t="e">
        <f>VLOOKUP($E$6,'DATOS 1'!N10:AA61,7,FALSE)</f>
        <v>#N/A</v>
      </c>
      <c r="F9" s="509" t="s">
        <v>91</v>
      </c>
      <c r="G9" s="510"/>
      <c r="H9" s="71" t="e">
        <f>VLOOKUP($J$6,'DATOS 1'!B36:I58,6,FALSE)</f>
        <v>#N/A</v>
      </c>
      <c r="I9" s="78" t="s">
        <v>1</v>
      </c>
      <c r="J9" s="69"/>
      <c r="K9" s="79"/>
    </row>
    <row r="10" spans="1:16" s="79" customFormat="1" ht="31.5" customHeight="1" x14ac:dyDescent="0.25">
      <c r="A10" s="509" t="s">
        <v>92</v>
      </c>
      <c r="B10" s="510"/>
      <c r="C10" s="71" t="e">
        <f>VLOOKUP($E$6,'DATOS 1'!N10:AA61,8,FALSE)</f>
        <v>#N/A</v>
      </c>
      <c r="D10" s="78" t="s">
        <v>1</v>
      </c>
      <c r="F10" s="509" t="s">
        <v>93</v>
      </c>
      <c r="G10" s="510"/>
      <c r="H10" s="71" t="e">
        <f>VLOOKUP($J$6,'DATOS 1'!B36:I58,7,FALSE)</f>
        <v>#N/A</v>
      </c>
      <c r="I10" s="78" t="s">
        <v>109</v>
      </c>
      <c r="J10" s="80"/>
    </row>
    <row r="11" spans="1:16" s="79" customFormat="1" ht="31.5" customHeight="1" thickBot="1" x14ac:dyDescent="0.3">
      <c r="A11" s="509" t="s">
        <v>94</v>
      </c>
      <c r="B11" s="510"/>
      <c r="C11" s="71" t="e">
        <f>VLOOKUP($E$6,'DATOS 1'!N10:AA61,9,FALSE)</f>
        <v>#N/A</v>
      </c>
      <c r="D11" s="78" t="s">
        <v>3</v>
      </c>
      <c r="E11" s="81"/>
      <c r="F11" s="539" t="s">
        <v>95</v>
      </c>
      <c r="G11" s="540"/>
      <c r="H11" s="82" t="e">
        <f>VLOOKUP($J$6,'DATOS 1'!B36:I58,8,FALSE)</f>
        <v>#N/A</v>
      </c>
      <c r="I11" s="83" t="s">
        <v>109</v>
      </c>
      <c r="J11" s="80"/>
    </row>
    <row r="12" spans="1:16" s="79" customFormat="1" ht="31.5" customHeight="1" thickBot="1" x14ac:dyDescent="0.3">
      <c r="A12" s="509" t="s">
        <v>96</v>
      </c>
      <c r="B12" s="510"/>
      <c r="C12" s="71" t="e">
        <f>VLOOKUP($E$6,'DATOS 1'!N10:AA61,10,FALSE)</f>
        <v>#N/A</v>
      </c>
      <c r="D12" s="78" t="s">
        <v>3</v>
      </c>
      <c r="E12" s="80"/>
      <c r="F12" s="80"/>
      <c r="G12" s="80"/>
      <c r="H12" s="80"/>
    </row>
    <row r="13" spans="1:16" s="79" customFormat="1" ht="31.5" customHeight="1" thickBot="1" x14ac:dyDescent="0.3">
      <c r="A13" s="509" t="s">
        <v>97</v>
      </c>
      <c r="B13" s="510"/>
      <c r="C13" s="71" t="e">
        <f>VLOOKUP($E$6,'DATOS 1'!N10:AA61,11,FALSE)</f>
        <v>#N/A</v>
      </c>
      <c r="D13" s="78" t="s">
        <v>109</v>
      </c>
      <c r="E13" s="80"/>
      <c r="F13" s="527" t="s">
        <v>43</v>
      </c>
      <c r="G13" s="528"/>
      <c r="H13" s="528"/>
      <c r="I13" s="529"/>
      <c r="J13" s="43"/>
    </row>
    <row r="14" spans="1:16" s="79" customFormat="1" ht="31.5" customHeight="1" x14ac:dyDescent="0.2">
      <c r="A14" s="509" t="s">
        <v>98</v>
      </c>
      <c r="B14" s="510"/>
      <c r="C14" s="71" t="e">
        <f>VLOOKUP($E$6,'DATOS 1'!N10:AA61,12,FALSE)</f>
        <v>#N/A</v>
      </c>
      <c r="D14" s="78" t="s">
        <v>109</v>
      </c>
      <c r="E14" s="80"/>
      <c r="F14" s="63" t="s">
        <v>23</v>
      </c>
      <c r="G14" s="64" t="e">
        <f>VLOOKUP($J$13,'DATOS 1'!$N$68:$Q$75,2,FALSE)</f>
        <v>#N/A</v>
      </c>
      <c r="H14" s="68" t="s">
        <v>39</v>
      </c>
      <c r="I14" s="64" t="e">
        <f>VLOOKUP($J$13,'DATOS 1'!$N$68:$R$75,3,FALSE)</f>
        <v>#N/A</v>
      </c>
      <c r="J14" s="84"/>
      <c r="K14" s="47"/>
    </row>
    <row r="15" spans="1:16" ht="31.5" customHeight="1" thickBot="1" x14ac:dyDescent="0.25">
      <c r="A15" s="511" t="s">
        <v>99</v>
      </c>
      <c r="B15" s="512"/>
      <c r="C15" s="82" t="e">
        <f>VLOOKUP($E$6,'DATOS 1'!N10:AA61,13,FALSE)</f>
        <v>#N/A</v>
      </c>
      <c r="D15" s="83" t="s">
        <v>109</v>
      </c>
      <c r="E15" s="69"/>
      <c r="F15" s="85" t="s">
        <v>90</v>
      </c>
      <c r="G15" s="82" t="e">
        <f>VLOOKUP($J$13,'DATOS 1'!$N$68:$Q$75,4,FALSE)</f>
        <v>#N/A</v>
      </c>
      <c r="H15" s="82" t="s">
        <v>1</v>
      </c>
      <c r="I15" s="86" t="s">
        <v>246</v>
      </c>
      <c r="J15" s="87" t="e">
        <f>VLOOKUP($J$13,'DATOS 1'!$N$68:$R$75,5,FALSE)</f>
        <v>#N/A</v>
      </c>
      <c r="K15" s="62"/>
    </row>
    <row r="16" spans="1:16" s="62" customFormat="1" ht="6.75" customHeight="1" thickBot="1" x14ac:dyDescent="0.25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47"/>
    </row>
    <row r="17" spans="1:11" ht="31.5" customHeight="1" thickBot="1" x14ac:dyDescent="0.25">
      <c r="A17" s="513" t="s">
        <v>44</v>
      </c>
      <c r="B17" s="514"/>
      <c r="C17" s="514"/>
      <c r="D17" s="514"/>
      <c r="E17" s="514"/>
      <c r="F17" s="514"/>
      <c r="G17" s="514"/>
      <c r="H17" s="514"/>
      <c r="I17" s="514"/>
      <c r="J17" s="515"/>
    </row>
    <row r="18" spans="1:11" ht="46.5" customHeight="1" thickBot="1" x14ac:dyDescent="0.25">
      <c r="A18" s="88" t="s">
        <v>23</v>
      </c>
      <c r="B18" s="89" t="e">
        <f>VLOOKUP($J$18,'DATOS 1'!B68:K87,2,FALSE)</f>
        <v>#N/A</v>
      </c>
      <c r="C18" s="90" t="s">
        <v>16</v>
      </c>
      <c r="D18" s="91" t="e">
        <f>VLOOKUP($J$18,'DATOS 1'!$B$67:$J$87,3,FALSE)</f>
        <v>#N/A</v>
      </c>
      <c r="E18" s="92" t="s">
        <v>41</v>
      </c>
      <c r="F18" s="516" t="e">
        <f>VLOOKUP($J$18,'DATOS 1'!$B$67:$K$87,10,FALSE)</f>
        <v>#N/A</v>
      </c>
      <c r="G18" s="517"/>
      <c r="H18" s="90" t="s">
        <v>42</v>
      </c>
      <c r="I18" s="93" t="e">
        <f>VLOOKUP($J$18,'DATOS 1'!$B$67:$J$87,9,FALSE)</f>
        <v>#N/A</v>
      </c>
      <c r="J18" s="44"/>
    </row>
    <row r="19" spans="1:11" ht="31.5" customHeight="1" thickBot="1" x14ac:dyDescent="0.25">
      <c r="A19" s="518" t="s">
        <v>266</v>
      </c>
      <c r="B19" s="519"/>
      <c r="C19" s="94" t="s">
        <v>45</v>
      </c>
      <c r="D19" s="95" t="e">
        <f>VLOOKUP(J19,'DATOS 1'!F89:I94,2,FALSE)</f>
        <v>#N/A</v>
      </c>
      <c r="E19" s="520" t="s">
        <v>46</v>
      </c>
      <c r="F19" s="521"/>
      <c r="G19" s="96" t="e">
        <f>VLOOKUP(J19,'DATOS 1'!F89:I94,3,FALSE)</f>
        <v>#N/A</v>
      </c>
      <c r="H19" s="207" t="s">
        <v>22</v>
      </c>
      <c r="I19" s="96" t="e">
        <f>VLOOKUP(J19,'DATOS 1'!F89:I94,4,FALSE)</f>
        <v>#N/A</v>
      </c>
      <c r="J19" s="44"/>
      <c r="K19" s="98"/>
    </row>
    <row r="20" spans="1:11" s="98" customFormat="1" ht="15" customHeight="1" thickBot="1" x14ac:dyDescent="0.25">
      <c r="A20" s="99"/>
      <c r="B20" s="99"/>
      <c r="C20" s="99"/>
      <c r="D20" s="99"/>
      <c r="E20" s="99"/>
      <c r="F20" s="99"/>
      <c r="G20" s="99"/>
      <c r="H20" s="99"/>
      <c r="I20" s="99"/>
      <c r="J20" s="99"/>
      <c r="K20" s="100"/>
    </row>
    <row r="21" spans="1:11" s="100" customFormat="1" ht="31.5" customHeight="1" thickBot="1" x14ac:dyDescent="0.25">
      <c r="A21" s="481" t="s">
        <v>47</v>
      </c>
      <c r="B21" s="482"/>
      <c r="C21" s="482"/>
      <c r="D21" s="482"/>
      <c r="E21" s="482"/>
      <c r="F21" s="482"/>
      <c r="G21" s="482"/>
      <c r="H21" s="482"/>
      <c r="I21" s="482"/>
      <c r="J21" s="483"/>
      <c r="K21" s="99"/>
    </row>
    <row r="22" spans="1:11" s="99" customFormat="1" ht="2.25" customHeight="1" thickBot="1" x14ac:dyDescent="0.25">
      <c r="A22" s="101"/>
      <c r="B22" s="102"/>
      <c r="C22" s="102"/>
      <c r="D22" s="102"/>
      <c r="E22" s="102"/>
      <c r="F22" s="102"/>
      <c r="G22" s="102"/>
      <c r="H22" s="102"/>
      <c r="I22" s="102"/>
      <c r="J22" s="103"/>
      <c r="K22" s="100"/>
    </row>
    <row r="23" spans="1:11" s="100" customFormat="1" ht="31.5" customHeight="1" thickBot="1" x14ac:dyDescent="0.25">
      <c r="A23" s="104" t="s">
        <v>48</v>
      </c>
      <c r="B23" s="24"/>
      <c r="C23" s="495" t="s">
        <v>45</v>
      </c>
      <c r="D23" s="496"/>
      <c r="E23" s="18"/>
      <c r="F23" s="497" t="s">
        <v>46</v>
      </c>
      <c r="G23" s="498"/>
      <c r="H23" s="22"/>
      <c r="I23" s="105" t="s">
        <v>22</v>
      </c>
      <c r="J23" s="45"/>
      <c r="K23" s="98"/>
    </row>
    <row r="24" spans="1:11" s="98" customFormat="1" ht="15" customHeight="1" thickBot="1" x14ac:dyDescent="0.25">
      <c r="A24" s="99"/>
      <c r="B24" s="99"/>
      <c r="C24" s="99"/>
      <c r="D24" s="99"/>
      <c r="E24" s="99"/>
      <c r="F24" s="99"/>
      <c r="G24" s="99"/>
      <c r="H24" s="99"/>
      <c r="I24" s="99"/>
      <c r="J24" s="44"/>
      <c r="K24" s="100"/>
    </row>
    <row r="25" spans="1:11" s="100" customFormat="1" ht="29.25" customHeight="1" thickBot="1" x14ac:dyDescent="0.25">
      <c r="A25" s="205" t="s">
        <v>186</v>
      </c>
      <c r="B25" s="107">
        <v>6</v>
      </c>
      <c r="C25" s="522" t="s">
        <v>49</v>
      </c>
      <c r="D25" s="523"/>
      <c r="E25" s="523"/>
      <c r="F25" s="523"/>
      <c r="G25" s="523"/>
      <c r="H25" s="524"/>
      <c r="I25" s="525" t="s">
        <v>215</v>
      </c>
      <c r="J25" s="526"/>
    </row>
    <row r="26" spans="1:11" s="100" customFormat="1" ht="31.5" customHeight="1" thickBot="1" x14ac:dyDescent="0.25">
      <c r="A26" s="493" t="s">
        <v>50</v>
      </c>
      <c r="B26" s="506"/>
      <c r="C26" s="108">
        <v>1</v>
      </c>
      <c r="D26" s="108">
        <v>2</v>
      </c>
      <c r="E26" s="108">
        <v>3</v>
      </c>
      <c r="F26" s="108">
        <v>4</v>
      </c>
      <c r="G26" s="108">
        <v>5</v>
      </c>
      <c r="H26" s="109">
        <v>6</v>
      </c>
      <c r="I26" s="507"/>
      <c r="J26" s="508"/>
    </row>
    <row r="27" spans="1:11" s="100" customFormat="1" ht="31.5" customHeight="1" x14ac:dyDescent="0.2">
      <c r="A27" s="493" t="s">
        <v>51</v>
      </c>
      <c r="B27" s="206" t="s">
        <v>0</v>
      </c>
      <c r="C27" s="360"/>
      <c r="D27" s="360"/>
      <c r="E27" s="360"/>
      <c r="F27" s="360"/>
      <c r="G27" s="360"/>
      <c r="H27" s="360"/>
      <c r="I27" s="99"/>
      <c r="J27" s="99"/>
    </row>
    <row r="28" spans="1:11" s="100" customFormat="1" ht="31.5" customHeight="1" x14ac:dyDescent="0.2">
      <c r="A28" s="493"/>
      <c r="B28" s="206" t="s">
        <v>2</v>
      </c>
      <c r="C28" s="360"/>
      <c r="D28" s="360"/>
      <c r="E28" s="360"/>
      <c r="F28" s="360"/>
      <c r="G28" s="360"/>
      <c r="H28" s="360"/>
      <c r="I28" s="99"/>
      <c r="J28" s="99"/>
    </row>
    <row r="29" spans="1:11" s="100" customFormat="1" ht="31.5" customHeight="1" x14ac:dyDescent="0.2">
      <c r="A29" s="493"/>
      <c r="B29" s="206" t="s">
        <v>2</v>
      </c>
      <c r="C29" s="360"/>
      <c r="D29" s="360"/>
      <c r="E29" s="360"/>
      <c r="F29" s="360"/>
      <c r="G29" s="360"/>
      <c r="H29" s="360"/>
      <c r="I29" s="99"/>
      <c r="J29" s="99"/>
    </row>
    <row r="30" spans="1:11" s="100" customFormat="1" ht="31.5" customHeight="1" thickBot="1" x14ac:dyDescent="0.25">
      <c r="A30" s="494"/>
      <c r="B30" s="111" t="s">
        <v>0</v>
      </c>
      <c r="C30" s="360"/>
      <c r="D30" s="360"/>
      <c r="E30" s="360"/>
      <c r="F30" s="360"/>
      <c r="G30" s="360"/>
      <c r="H30" s="360"/>
      <c r="I30" s="99"/>
      <c r="J30" s="99"/>
      <c r="K30" s="98"/>
    </row>
    <row r="31" spans="1:11" s="98" customFormat="1" ht="15" customHeight="1" thickBot="1" x14ac:dyDescent="0.25">
      <c r="A31" s="99"/>
      <c r="B31" s="99"/>
      <c r="C31" s="99"/>
      <c r="D31" s="99"/>
      <c r="E31" s="99"/>
      <c r="F31" s="99"/>
      <c r="G31" s="99"/>
      <c r="H31" s="99"/>
      <c r="I31" s="99"/>
      <c r="J31" s="99"/>
      <c r="K31" s="100"/>
    </row>
    <row r="32" spans="1:11" s="100" customFormat="1" ht="31.5" customHeight="1" thickBot="1" x14ac:dyDescent="0.25">
      <c r="A32" s="112" t="s">
        <v>52</v>
      </c>
      <c r="B32" s="19"/>
      <c r="C32" s="495" t="s">
        <v>45</v>
      </c>
      <c r="D32" s="496"/>
      <c r="E32" s="18"/>
      <c r="F32" s="497" t="s">
        <v>46</v>
      </c>
      <c r="G32" s="498"/>
      <c r="H32" s="22"/>
      <c r="I32" s="113" t="s">
        <v>22</v>
      </c>
      <c r="J32" s="23"/>
      <c r="K32" s="98"/>
    </row>
    <row r="33" spans="1:11" s="98" customFormat="1" ht="12" customHeight="1" x14ac:dyDescent="0.2">
      <c r="A33" s="114"/>
      <c r="B33" s="114"/>
      <c r="C33" s="114"/>
      <c r="D33" s="114"/>
      <c r="E33" s="114"/>
      <c r="F33" s="114"/>
      <c r="G33" s="114"/>
      <c r="H33" s="114"/>
      <c r="I33" s="114"/>
      <c r="J33" s="114"/>
      <c r="K33" s="100"/>
    </row>
    <row r="34" spans="1:11" s="100" customFormat="1" ht="15" customHeight="1" thickBot="1" x14ac:dyDescent="0.25">
      <c r="A34" s="115"/>
      <c r="B34" s="115"/>
      <c r="C34" s="115"/>
      <c r="D34" s="115"/>
      <c r="E34" s="115"/>
      <c r="F34" s="115"/>
      <c r="G34" s="115"/>
      <c r="H34" s="115"/>
      <c r="I34" s="115"/>
      <c r="J34" s="115"/>
    </row>
    <row r="35" spans="1:11" s="100" customFormat="1" ht="32.25" customHeight="1" thickBot="1" x14ac:dyDescent="0.25">
      <c r="A35" s="481" t="s">
        <v>53</v>
      </c>
      <c r="B35" s="482"/>
      <c r="C35" s="482"/>
      <c r="D35" s="482"/>
      <c r="E35" s="482"/>
      <c r="F35" s="482"/>
      <c r="G35" s="482"/>
      <c r="H35" s="482"/>
      <c r="I35" s="482"/>
      <c r="J35" s="483"/>
    </row>
    <row r="36" spans="1:11" s="100" customFormat="1" ht="3.75" customHeight="1" thickBot="1" x14ac:dyDescent="0.25">
      <c r="A36" s="114"/>
      <c r="B36" s="99"/>
      <c r="C36" s="99"/>
      <c r="D36" s="99"/>
      <c r="E36" s="99"/>
      <c r="F36" s="99"/>
      <c r="G36" s="99"/>
      <c r="H36" s="99"/>
      <c r="I36" s="99"/>
      <c r="J36" s="114"/>
    </row>
    <row r="37" spans="1:11" s="100" customFormat="1" ht="31.5" customHeight="1" thickBot="1" x14ac:dyDescent="0.25">
      <c r="A37" s="99"/>
      <c r="B37" s="464" t="s">
        <v>54</v>
      </c>
      <c r="C37" s="465"/>
      <c r="D37" s="465"/>
      <c r="E37" s="465"/>
      <c r="F37" s="465"/>
      <c r="G37" s="465"/>
      <c r="H37" s="466"/>
      <c r="I37" s="99"/>
      <c r="J37" s="99"/>
    </row>
    <row r="38" spans="1:11" s="100" customFormat="1" ht="31.5" customHeight="1" thickBot="1" x14ac:dyDescent="0.25">
      <c r="A38" s="99"/>
      <c r="B38" s="116" t="s">
        <v>50</v>
      </c>
      <c r="C38" s="117">
        <v>1</v>
      </c>
      <c r="D38" s="206">
        <v>2</v>
      </c>
      <c r="E38" s="206">
        <v>3</v>
      </c>
      <c r="F38" s="206">
        <v>4</v>
      </c>
      <c r="G38" s="206">
        <v>5</v>
      </c>
      <c r="H38" s="118">
        <v>6</v>
      </c>
      <c r="I38" s="99"/>
      <c r="J38" s="99"/>
    </row>
    <row r="39" spans="1:11" s="100" customFormat="1" ht="31.5" customHeight="1" x14ac:dyDescent="0.2">
      <c r="A39" s="119"/>
      <c r="B39" s="120"/>
      <c r="C39" s="121" t="e">
        <f>+AVERAGE(C27,C30)</f>
        <v>#DIV/0!</v>
      </c>
      <c r="D39" s="122" t="e">
        <f t="shared" ref="D39:H39" si="0">+AVERAGE(D27,D30)</f>
        <v>#DIV/0!</v>
      </c>
      <c r="E39" s="122" t="e">
        <f t="shared" si="0"/>
        <v>#DIV/0!</v>
      </c>
      <c r="F39" s="122" t="e">
        <f t="shared" si="0"/>
        <v>#DIV/0!</v>
      </c>
      <c r="G39" s="122" t="e">
        <f t="shared" si="0"/>
        <v>#DIV/0!</v>
      </c>
      <c r="H39" s="123" t="e">
        <f t="shared" si="0"/>
        <v>#DIV/0!</v>
      </c>
      <c r="I39" s="99"/>
      <c r="J39" s="99"/>
    </row>
    <row r="40" spans="1:11" s="100" customFormat="1" ht="31.5" customHeight="1" x14ac:dyDescent="0.2">
      <c r="A40" s="119"/>
      <c r="B40" s="124"/>
      <c r="C40" s="125" t="e">
        <f>+AVERAGE(C28:C29)</f>
        <v>#DIV/0!</v>
      </c>
      <c r="D40" s="126" t="e">
        <f t="shared" ref="D40:H40" si="1">+AVERAGE(D28:D29)</f>
        <v>#DIV/0!</v>
      </c>
      <c r="E40" s="126" t="e">
        <f t="shared" si="1"/>
        <v>#DIV/0!</v>
      </c>
      <c r="F40" s="126" t="e">
        <f t="shared" si="1"/>
        <v>#DIV/0!</v>
      </c>
      <c r="G40" s="126" t="e">
        <f t="shared" si="1"/>
        <v>#DIV/0!</v>
      </c>
      <c r="H40" s="127" t="e">
        <f t="shared" si="1"/>
        <v>#DIV/0!</v>
      </c>
      <c r="I40" s="99"/>
      <c r="J40" s="99"/>
    </row>
    <row r="41" spans="1:11" s="100" customFormat="1" ht="31.5" customHeight="1" thickBot="1" x14ac:dyDescent="0.25">
      <c r="A41" s="119"/>
      <c r="B41" s="128"/>
      <c r="C41" s="129" t="e">
        <f>+C40-C39</f>
        <v>#DIV/0!</v>
      </c>
      <c r="D41" s="130" t="e">
        <f t="shared" ref="D41:H41" si="2">+D40-D39</f>
        <v>#DIV/0!</v>
      </c>
      <c r="E41" s="130" t="e">
        <f t="shared" si="2"/>
        <v>#DIV/0!</v>
      </c>
      <c r="F41" s="130" t="e">
        <f t="shared" si="2"/>
        <v>#DIV/0!</v>
      </c>
      <c r="G41" s="130" t="e">
        <f t="shared" si="2"/>
        <v>#DIV/0!</v>
      </c>
      <c r="H41" s="131" t="e">
        <f t="shared" si="2"/>
        <v>#DIV/0!</v>
      </c>
      <c r="I41" s="99"/>
      <c r="J41" s="99"/>
    </row>
    <row r="42" spans="1:11" s="100" customFormat="1" ht="31.5" customHeight="1" thickBot="1" x14ac:dyDescent="0.25">
      <c r="A42" s="99"/>
      <c r="B42" s="132" t="s">
        <v>55</v>
      </c>
      <c r="C42" s="133" t="e">
        <f>+AVERAGE(C41:H41)</f>
        <v>#DIV/0!</v>
      </c>
      <c r="D42" s="99"/>
      <c r="E42" s="99"/>
      <c r="F42" s="99"/>
      <c r="G42" s="99"/>
      <c r="H42" s="99"/>
      <c r="I42" s="99"/>
      <c r="J42" s="99"/>
    </row>
    <row r="43" spans="1:11" s="100" customFormat="1" ht="31.5" customHeight="1" thickBot="1" x14ac:dyDescent="0.25">
      <c r="A43" s="99"/>
      <c r="B43" s="134" t="s">
        <v>110</v>
      </c>
      <c r="C43" s="135" t="e">
        <f>+STDEV(C41:H41)</f>
        <v>#DIV/0!</v>
      </c>
      <c r="D43" s="99"/>
      <c r="E43" s="99"/>
      <c r="F43" s="99"/>
      <c r="G43" s="99"/>
      <c r="H43" s="99"/>
      <c r="I43" s="99"/>
      <c r="J43" s="99"/>
      <c r="K43" s="98"/>
    </row>
    <row r="44" spans="1:11" s="98" customFormat="1" ht="15" customHeight="1" x14ac:dyDescent="0.2">
      <c r="A44" s="99"/>
      <c r="B44" s="99"/>
      <c r="C44" s="99"/>
      <c r="D44" s="99"/>
      <c r="E44" s="99"/>
      <c r="F44" s="99"/>
      <c r="G44" s="136"/>
      <c r="H44" s="99"/>
      <c r="I44" s="99"/>
      <c r="J44" s="99"/>
      <c r="K44" s="100"/>
    </row>
    <row r="45" spans="1:11" s="100" customFormat="1" ht="31.5" customHeight="1" thickBot="1" x14ac:dyDescent="0.25">
      <c r="A45" s="499" t="s">
        <v>56</v>
      </c>
      <c r="B45" s="499"/>
      <c r="C45" s="499"/>
      <c r="D45" s="499"/>
      <c r="E45" s="499"/>
      <c r="F45" s="499"/>
      <c r="G45" s="499"/>
      <c r="H45" s="499"/>
      <c r="I45" s="499"/>
      <c r="J45" s="499"/>
    </row>
    <row r="46" spans="1:11" s="100" customFormat="1" ht="31.5" customHeight="1" thickBot="1" x14ac:dyDescent="0.25">
      <c r="A46" s="99"/>
      <c r="B46" s="500" t="s">
        <v>57</v>
      </c>
      <c r="C46" s="501"/>
      <c r="D46" s="137" t="s">
        <v>58</v>
      </c>
      <c r="E46" s="99"/>
      <c r="F46" s="99"/>
      <c r="G46" s="99"/>
      <c r="H46" s="136"/>
      <c r="I46" s="99"/>
      <c r="J46" s="99"/>
    </row>
    <row r="47" spans="1:11" s="100" customFormat="1" ht="31.5" customHeight="1" x14ac:dyDescent="0.2">
      <c r="A47" s="99"/>
      <c r="B47" s="502" t="s">
        <v>45</v>
      </c>
      <c r="C47" s="503"/>
      <c r="D47" s="138" t="e">
        <f>+AVERAGE(E32,E23)</f>
        <v>#DIV/0!</v>
      </c>
      <c r="E47" s="99"/>
      <c r="F47" s="491" t="s">
        <v>100</v>
      </c>
      <c r="G47" s="492"/>
      <c r="H47" s="139" t="e">
        <f>+(0.34848*D49-0.009024*D48*EXP(0.0612*D47))/(273.15+D47)</f>
        <v>#DIV/0!</v>
      </c>
      <c r="I47" s="140" t="s">
        <v>103</v>
      </c>
      <c r="J47" s="99"/>
    </row>
    <row r="48" spans="1:11" s="100" customFormat="1" ht="31.5" customHeight="1" thickBot="1" x14ac:dyDescent="0.25">
      <c r="A48" s="99"/>
      <c r="B48" s="502" t="s">
        <v>46</v>
      </c>
      <c r="C48" s="503"/>
      <c r="D48" s="138" t="e">
        <f>+AVERAGE(H32,H23)</f>
        <v>#DIV/0!</v>
      </c>
      <c r="E48" s="99"/>
      <c r="F48" s="504" t="s">
        <v>101</v>
      </c>
      <c r="G48" s="505"/>
      <c r="H48" s="141" t="e">
        <f>+H47*((0.001)^2+(0.0001*I19/2)^2+(-0.0034*D19/2)^2+(-0.1*G19/2)^2)^0.5</f>
        <v>#DIV/0!</v>
      </c>
      <c r="I48" s="142" t="s">
        <v>103</v>
      </c>
      <c r="J48" s="99"/>
    </row>
    <row r="49" spans="1:11" s="100" customFormat="1" ht="31.5" customHeight="1" thickBot="1" x14ac:dyDescent="0.25">
      <c r="A49" s="99"/>
      <c r="B49" s="489" t="s">
        <v>22</v>
      </c>
      <c r="C49" s="490"/>
      <c r="D49" s="143" t="e">
        <f>+AVERAGE(J32,J24)</f>
        <v>#DIV/0!</v>
      </c>
      <c r="E49" s="99"/>
      <c r="F49" s="491" t="s">
        <v>102</v>
      </c>
      <c r="G49" s="492"/>
      <c r="H49" s="144">
        <v>1.2</v>
      </c>
      <c r="I49" s="142" t="s">
        <v>103</v>
      </c>
      <c r="J49" s="99"/>
      <c r="K49" s="98"/>
    </row>
    <row r="50" spans="1:11" s="98" customFormat="1" ht="15" customHeight="1" thickBot="1" x14ac:dyDescent="0.25">
      <c r="A50" s="99"/>
      <c r="B50" s="99"/>
      <c r="C50" s="99"/>
      <c r="D50" s="99"/>
      <c r="E50" s="99"/>
      <c r="F50" s="99"/>
      <c r="G50" s="99"/>
      <c r="H50" s="99"/>
      <c r="I50" s="99"/>
      <c r="J50" s="99"/>
      <c r="K50" s="100"/>
    </row>
    <row r="51" spans="1:11" s="100" customFormat="1" ht="31.5" customHeight="1" thickBot="1" x14ac:dyDescent="0.25">
      <c r="A51" s="464" t="s">
        <v>59</v>
      </c>
      <c r="B51" s="465"/>
      <c r="C51" s="465"/>
      <c r="D51" s="465"/>
      <c r="E51" s="465"/>
      <c r="F51" s="465"/>
      <c r="G51" s="465"/>
      <c r="H51" s="465"/>
      <c r="I51" s="465"/>
      <c r="J51" s="466"/>
    </row>
    <row r="52" spans="1:11" s="100" customFormat="1" ht="31.5" customHeight="1" x14ac:dyDescent="0.35">
      <c r="A52" s="99"/>
      <c r="B52" s="145" t="s">
        <v>60</v>
      </c>
      <c r="C52" s="146"/>
      <c r="D52" s="467" t="s">
        <v>104</v>
      </c>
      <c r="E52" s="467"/>
      <c r="F52" s="147" t="s">
        <v>61</v>
      </c>
      <c r="G52" s="148" t="s">
        <v>62</v>
      </c>
      <c r="H52" s="468" t="s">
        <v>63</v>
      </c>
      <c r="I52" s="469"/>
      <c r="J52" s="99"/>
    </row>
    <row r="53" spans="1:11" s="100" customFormat="1" ht="31.5" customHeight="1" thickBot="1" x14ac:dyDescent="0.25">
      <c r="A53" s="99"/>
      <c r="B53" s="149" t="e">
        <f>+C42</f>
        <v>#DIV/0!</v>
      </c>
      <c r="C53" s="150" t="s">
        <v>1</v>
      </c>
      <c r="D53" s="151" t="e">
        <f>+C10+C11/1000</f>
        <v>#N/A</v>
      </c>
      <c r="E53" s="150" t="s">
        <v>1</v>
      </c>
      <c r="F53" s="151" t="e">
        <f>+(H47-H49)*(1/H10-1/C13)</f>
        <v>#DIV/0!</v>
      </c>
      <c r="G53" s="152"/>
      <c r="H53" s="144" t="e">
        <f>+(B53+D53*F53)*1000</f>
        <v>#DIV/0!</v>
      </c>
      <c r="I53" s="142" t="s">
        <v>3</v>
      </c>
      <c r="J53" s="99"/>
      <c r="K53" s="98"/>
    </row>
    <row r="54" spans="1:11" s="98" customFormat="1" ht="15" customHeight="1" x14ac:dyDescent="0.2">
      <c r="A54" s="99"/>
      <c r="B54" s="99"/>
      <c r="C54" s="99"/>
      <c r="D54" s="99"/>
      <c r="E54" s="99"/>
      <c r="F54" s="99"/>
      <c r="G54" s="99"/>
      <c r="H54" s="99"/>
      <c r="I54" s="99"/>
      <c r="J54" s="99"/>
      <c r="K54" s="100"/>
    </row>
    <row r="55" spans="1:11" s="100" customFormat="1" ht="31.5" customHeight="1" x14ac:dyDescent="0.2">
      <c r="A55" s="470" t="s">
        <v>64</v>
      </c>
      <c r="B55" s="471"/>
      <c r="C55" s="471"/>
      <c r="D55" s="471"/>
      <c r="E55" s="471"/>
      <c r="F55" s="471"/>
      <c r="G55" s="471"/>
      <c r="H55" s="471"/>
      <c r="I55" s="471"/>
      <c r="J55" s="471"/>
      <c r="K55" s="98"/>
    </row>
    <row r="56" spans="1:11" s="98" customFormat="1" ht="15" customHeight="1" thickBot="1" x14ac:dyDescent="0.25">
      <c r="A56" s="99"/>
      <c r="B56" s="99"/>
      <c r="C56" s="99"/>
      <c r="D56" s="99"/>
      <c r="E56" s="99"/>
      <c r="F56" s="99"/>
      <c r="G56" s="99"/>
      <c r="H56" s="99"/>
      <c r="I56" s="99"/>
      <c r="J56" s="99"/>
      <c r="K56" s="100"/>
    </row>
    <row r="57" spans="1:11" s="100" customFormat="1" ht="31.5" customHeight="1" thickBot="1" x14ac:dyDescent="0.25">
      <c r="A57" s="472" t="s">
        <v>57</v>
      </c>
      <c r="B57" s="473"/>
      <c r="C57" s="474" t="s">
        <v>65</v>
      </c>
      <c r="D57" s="475"/>
      <c r="E57" s="153"/>
      <c r="F57" s="476"/>
      <c r="G57" s="476"/>
      <c r="H57" s="476"/>
      <c r="I57" s="476"/>
      <c r="J57" s="99"/>
    </row>
    <row r="58" spans="1:11" s="100" customFormat="1" ht="31.5" customHeight="1" x14ac:dyDescent="0.2">
      <c r="A58" s="154" t="s">
        <v>66</v>
      </c>
      <c r="B58" s="155"/>
      <c r="C58" s="156" t="e">
        <f>+C43/B25^0.5*1000</f>
        <v>#DIV/0!</v>
      </c>
      <c r="D58" s="157" t="s">
        <v>3</v>
      </c>
      <c r="E58" s="158"/>
      <c r="F58" s="476"/>
      <c r="G58" s="476"/>
      <c r="H58" s="476"/>
      <c r="I58" s="476"/>
      <c r="J58" s="99"/>
    </row>
    <row r="59" spans="1:11" s="100" customFormat="1" ht="31.5" customHeight="1" x14ac:dyDescent="0.2">
      <c r="A59" s="159" t="s">
        <v>67</v>
      </c>
      <c r="B59" s="160" t="s">
        <v>68</v>
      </c>
      <c r="C59" s="161" t="e">
        <f>+C12/2</f>
        <v>#N/A</v>
      </c>
      <c r="D59" s="162" t="s">
        <v>3</v>
      </c>
      <c r="E59" s="158"/>
      <c r="F59" s="476"/>
      <c r="G59" s="476"/>
      <c r="H59" s="476"/>
      <c r="I59" s="476"/>
      <c r="J59" s="99"/>
    </row>
    <row r="60" spans="1:11" s="100" customFormat="1" ht="31.5" customHeight="1" x14ac:dyDescent="0.2">
      <c r="A60" s="163" t="s">
        <v>69</v>
      </c>
      <c r="B60" s="164"/>
      <c r="C60" s="165" t="e">
        <f>+C12/3^0.5</f>
        <v>#N/A</v>
      </c>
      <c r="D60" s="162" t="s">
        <v>3</v>
      </c>
      <c r="E60" s="158"/>
      <c r="F60" s="476"/>
      <c r="G60" s="476"/>
      <c r="H60" s="476"/>
      <c r="I60" s="476"/>
      <c r="J60" s="99"/>
    </row>
    <row r="61" spans="1:11" s="100" customFormat="1" ht="31.5" customHeight="1" x14ac:dyDescent="0.25">
      <c r="A61" s="166" t="s">
        <v>70</v>
      </c>
      <c r="B61" s="167"/>
      <c r="C61" s="168" t="e">
        <f>+SQRT(SUMSQ(C59:C60))</f>
        <v>#N/A</v>
      </c>
      <c r="D61" s="169" t="s">
        <v>3</v>
      </c>
      <c r="E61" s="158"/>
      <c r="F61" s="476"/>
      <c r="G61" s="476"/>
      <c r="H61" s="476"/>
      <c r="I61" s="476"/>
      <c r="J61" s="99"/>
    </row>
    <row r="62" spans="1:11" s="100" customFormat="1" ht="31.5" customHeight="1" x14ac:dyDescent="0.2">
      <c r="A62" s="159" t="s">
        <v>71</v>
      </c>
      <c r="B62" s="160"/>
      <c r="C62" s="170" t="e">
        <f>+H48</f>
        <v>#DIV/0!</v>
      </c>
      <c r="D62" s="162" t="s">
        <v>103</v>
      </c>
      <c r="E62" s="99"/>
      <c r="F62" s="476"/>
      <c r="G62" s="476"/>
      <c r="H62" s="476"/>
      <c r="I62" s="476"/>
      <c r="J62" s="99"/>
    </row>
    <row r="63" spans="1:11" s="100" customFormat="1" ht="31.5" customHeight="1" x14ac:dyDescent="0.2">
      <c r="A63" s="159" t="s">
        <v>72</v>
      </c>
      <c r="B63" s="160"/>
      <c r="C63" s="171" t="e">
        <f>+H11/2</f>
        <v>#N/A</v>
      </c>
      <c r="D63" s="162" t="s">
        <v>103</v>
      </c>
      <c r="E63" s="99"/>
      <c r="F63" s="476"/>
      <c r="G63" s="476"/>
      <c r="H63" s="476"/>
      <c r="I63" s="476"/>
      <c r="J63" s="99"/>
    </row>
    <row r="64" spans="1:11" s="100" customFormat="1" ht="31.5" customHeight="1" thickBot="1" x14ac:dyDescent="0.25">
      <c r="A64" s="159" t="s">
        <v>73</v>
      </c>
      <c r="B64" s="160"/>
      <c r="C64" s="171" t="e">
        <f>+C14/2</f>
        <v>#N/A</v>
      </c>
      <c r="D64" s="162" t="s">
        <v>103</v>
      </c>
      <c r="E64" s="99"/>
      <c r="F64" s="99"/>
      <c r="G64" s="99"/>
      <c r="H64" s="99"/>
      <c r="I64" s="99"/>
      <c r="J64" s="99"/>
    </row>
    <row r="65" spans="1:11" s="100" customFormat="1" ht="31.5" customHeight="1" x14ac:dyDescent="0.25">
      <c r="A65" s="166" t="s">
        <v>74</v>
      </c>
      <c r="B65" s="167"/>
      <c r="C65" s="168" t="e">
        <f>+SQRT(ABS(((C10/1000+C11/1000000)*(C13-H10)/(C13*H10)*C62)^2+((C10/1000+C11/1000000)*(H47-H49))^2*C63^2/H10^4+(C10/1000+C11/1000000)^2*(H47-H49)*((H47-H49)-2*(C15-H49))*C64^2/C13^4))*1000000</f>
        <v>#N/A</v>
      </c>
      <c r="D65" s="169" t="s">
        <v>3</v>
      </c>
      <c r="E65" s="158"/>
      <c r="F65" s="477" t="s">
        <v>75</v>
      </c>
      <c r="G65" s="478"/>
      <c r="H65" s="172" t="e">
        <f>+SQRT(SUMSQ(C58,C61,C65,C66))</f>
        <v>#DIV/0!</v>
      </c>
      <c r="I65" s="140" t="s">
        <v>3</v>
      </c>
      <c r="J65" s="99"/>
    </row>
    <row r="66" spans="1:11" s="100" customFormat="1" ht="31.5" customHeight="1" thickBot="1" x14ac:dyDescent="0.3">
      <c r="A66" s="208" t="s">
        <v>76</v>
      </c>
      <c r="B66" s="174"/>
      <c r="C66" s="175" t="e">
        <f>+(G15/2/3^0.5)*2^0.5*1000</f>
        <v>#N/A</v>
      </c>
      <c r="D66" s="142" t="s">
        <v>3</v>
      </c>
      <c r="E66" s="158"/>
      <c r="F66" s="479" t="s">
        <v>77</v>
      </c>
      <c r="G66" s="480"/>
      <c r="H66" s="176" t="e">
        <f>+H65*2</f>
        <v>#DIV/0!</v>
      </c>
      <c r="I66" s="142" t="s">
        <v>3</v>
      </c>
      <c r="J66" s="99"/>
      <c r="K66" s="98"/>
    </row>
    <row r="67" spans="1:11" s="98" customFormat="1" ht="15" customHeight="1" x14ac:dyDescent="0.2">
      <c r="A67" s="114"/>
      <c r="B67" s="114"/>
      <c r="C67" s="114"/>
      <c r="D67" s="114"/>
      <c r="E67" s="99"/>
      <c r="F67" s="99"/>
      <c r="G67" s="99"/>
      <c r="H67" s="99"/>
      <c r="I67" s="99"/>
      <c r="J67" s="99"/>
      <c r="K67" s="100"/>
    </row>
    <row r="68" spans="1:11" s="100" customFormat="1" ht="31.5" customHeight="1" thickBot="1" x14ac:dyDescent="0.25">
      <c r="A68" s="99"/>
      <c r="B68" s="99"/>
      <c r="C68" s="99"/>
      <c r="D68" s="99"/>
      <c r="E68" s="99"/>
      <c r="F68" s="99"/>
      <c r="G68" s="99"/>
      <c r="H68" s="99"/>
      <c r="I68" s="99"/>
      <c r="J68" s="99"/>
    </row>
    <row r="69" spans="1:11" s="100" customFormat="1" ht="31.5" customHeight="1" thickBot="1" x14ac:dyDescent="0.25">
      <c r="A69" s="481" t="s">
        <v>78</v>
      </c>
      <c r="B69" s="482"/>
      <c r="C69" s="482"/>
      <c r="D69" s="482"/>
      <c r="E69" s="482"/>
      <c r="F69" s="482"/>
      <c r="G69" s="482"/>
      <c r="H69" s="482"/>
      <c r="I69" s="482"/>
      <c r="J69" s="483"/>
    </row>
    <row r="70" spans="1:11" s="100" customFormat="1" ht="31.5" customHeight="1" thickBot="1" x14ac:dyDescent="0.25">
      <c r="A70" s="484" t="s">
        <v>105</v>
      </c>
      <c r="B70" s="485"/>
      <c r="C70" s="485"/>
      <c r="D70" s="486"/>
      <c r="E70" s="177"/>
      <c r="F70" s="178"/>
      <c r="G70" s="487"/>
      <c r="H70" s="487"/>
      <c r="I70" s="487"/>
      <c r="J70" s="488"/>
    </row>
    <row r="71" spans="1:11" s="100" customFormat="1" ht="45.75" customHeight="1" x14ac:dyDescent="0.2">
      <c r="A71" s="179" t="s">
        <v>194</v>
      </c>
      <c r="B71" s="180" t="s">
        <v>137</v>
      </c>
      <c r="C71" s="181"/>
      <c r="D71" s="182" t="s">
        <v>268</v>
      </c>
      <c r="E71" s="458" t="s">
        <v>106</v>
      </c>
      <c r="F71" s="459"/>
      <c r="G71" s="460" t="s">
        <v>80</v>
      </c>
      <c r="H71" s="462" t="s">
        <v>107</v>
      </c>
      <c r="I71" s="462"/>
      <c r="J71" s="462"/>
    </row>
    <row r="72" spans="1:11" s="100" customFormat="1" ht="31.5" customHeight="1" thickBot="1" x14ac:dyDescent="0.25">
      <c r="A72" s="183" t="e">
        <f>C10</f>
        <v>#N/A</v>
      </c>
      <c r="B72" s="184" t="e">
        <f>C11</f>
        <v>#N/A</v>
      </c>
      <c r="C72" s="176" t="e">
        <f>H53</f>
        <v>#DIV/0!</v>
      </c>
      <c r="D72" s="185" t="e">
        <f>A72+B72/1000+C72/1000</f>
        <v>#N/A</v>
      </c>
      <c r="E72" s="176" t="e">
        <f>D72*1000-A72*1000</f>
        <v>#N/A</v>
      </c>
      <c r="F72" s="130" t="s">
        <v>3</v>
      </c>
      <c r="G72" s="461"/>
      <c r="H72" s="186" t="e">
        <f>H66</f>
        <v>#DIV/0!</v>
      </c>
      <c r="I72" s="463" t="s">
        <v>3</v>
      </c>
      <c r="J72" s="463"/>
      <c r="K72" s="47"/>
    </row>
    <row r="73" spans="1:11" ht="31.5" customHeight="1" x14ac:dyDescent="0.2">
      <c r="G73" s="187"/>
    </row>
    <row r="74" spans="1:11" ht="51" customHeight="1" x14ac:dyDescent="0.2"/>
    <row r="76" spans="1:11" ht="31.5" customHeight="1" x14ac:dyDescent="0.2">
      <c r="A76" s="188"/>
      <c r="B76" s="69"/>
      <c r="C76" s="69"/>
      <c r="D76" s="69"/>
      <c r="E76" s="69"/>
      <c r="F76" s="69"/>
      <c r="G76" s="69"/>
      <c r="H76" s="69"/>
      <c r="I76" s="69"/>
      <c r="J76" s="69"/>
    </row>
    <row r="77" spans="1:11" ht="31.5" customHeight="1" x14ac:dyDescent="0.2">
      <c r="A77" s="188"/>
      <c r="B77" s="69"/>
      <c r="C77" s="69"/>
      <c r="D77" s="69"/>
      <c r="E77" s="69"/>
      <c r="F77" s="69"/>
      <c r="G77" s="69"/>
      <c r="H77" s="69"/>
      <c r="I77" s="69"/>
      <c r="J77" s="69"/>
    </row>
    <row r="78" spans="1:11" ht="31.5" customHeight="1" x14ac:dyDescent="0.2">
      <c r="A78" s="188"/>
      <c r="B78" s="69"/>
      <c r="C78" s="69"/>
      <c r="D78" s="69"/>
      <c r="E78" s="69"/>
      <c r="F78" s="69"/>
      <c r="G78" s="69"/>
      <c r="H78" s="69"/>
      <c r="I78" s="69"/>
      <c r="J78" s="69"/>
    </row>
    <row r="79" spans="1:11" ht="31.5" customHeight="1" x14ac:dyDescent="0.2">
      <c r="A79" s="188"/>
      <c r="B79" s="69"/>
      <c r="C79" s="69"/>
      <c r="D79" s="69"/>
      <c r="E79" s="69"/>
      <c r="F79" s="69"/>
      <c r="G79" s="69"/>
      <c r="H79" s="69"/>
      <c r="I79" s="69"/>
      <c r="J79" s="69"/>
    </row>
    <row r="80" spans="1:11" ht="31.5" customHeight="1" x14ac:dyDescent="0.2">
      <c r="A80" s="188"/>
      <c r="B80" s="69"/>
      <c r="C80" s="69"/>
      <c r="D80" s="69"/>
      <c r="E80" s="69"/>
      <c r="F80" s="69"/>
      <c r="G80" s="69"/>
      <c r="H80" s="69"/>
      <c r="I80" s="69"/>
      <c r="J80" s="69"/>
    </row>
    <row r="81" spans="1:10" ht="31.5" customHeight="1" x14ac:dyDescent="0.2">
      <c r="A81" s="188"/>
      <c r="B81" s="69"/>
      <c r="C81" s="69"/>
      <c r="D81" s="69"/>
      <c r="E81" s="69"/>
      <c r="F81" s="69"/>
      <c r="G81" s="69"/>
      <c r="H81" s="69"/>
      <c r="I81" s="69"/>
      <c r="J81" s="69"/>
    </row>
    <row r="82" spans="1:10" ht="31.5" customHeight="1" x14ac:dyDescent="0.2">
      <c r="A82" s="188"/>
      <c r="B82" s="69"/>
      <c r="C82" s="69"/>
      <c r="D82" s="69"/>
      <c r="E82" s="69"/>
      <c r="F82" s="69"/>
      <c r="G82" s="69"/>
      <c r="H82" s="69"/>
      <c r="I82" s="69"/>
      <c r="J82" s="69"/>
    </row>
  </sheetData>
  <sheetProtection algorithmName="SHA-512" hashValue="aYOQIOztKys4CgcsaPA2rSEVqXzZWfooxyqxhdulV8X0QrGvTvnlkC5CRUBJ67D9w9nxXgb4GkkInlzokJKvUQ==" saltValue="TrOj9E+jApqYPOd7aCjeZQ==" spinCount="100000" sheet="1" objects="1" scenarios="1"/>
  <mergeCells count="55">
    <mergeCell ref="A13:B13"/>
    <mergeCell ref="F13:I13"/>
    <mergeCell ref="A1:B1"/>
    <mergeCell ref="C1:J1"/>
    <mergeCell ref="I3:J4"/>
    <mergeCell ref="A6:D6"/>
    <mergeCell ref="F6:I6"/>
    <mergeCell ref="F9:G9"/>
    <mergeCell ref="A10:B10"/>
    <mergeCell ref="F10:G10"/>
    <mergeCell ref="A11:B11"/>
    <mergeCell ref="F11:G11"/>
    <mergeCell ref="A12:B12"/>
    <mergeCell ref="A26:B26"/>
    <mergeCell ref="I26:J26"/>
    <mergeCell ref="A14:B14"/>
    <mergeCell ref="A15:B15"/>
    <mergeCell ref="A17:J17"/>
    <mergeCell ref="F18:G18"/>
    <mergeCell ref="A19:B19"/>
    <mergeCell ref="E19:F19"/>
    <mergeCell ref="A21:J21"/>
    <mergeCell ref="C23:D23"/>
    <mergeCell ref="F23:G23"/>
    <mergeCell ref="C25:H25"/>
    <mergeCell ref="I25:J25"/>
    <mergeCell ref="B49:C49"/>
    <mergeCell ref="F49:G49"/>
    <mergeCell ref="A27:A30"/>
    <mergeCell ref="C32:D32"/>
    <mergeCell ref="F32:G32"/>
    <mergeCell ref="A35:J35"/>
    <mergeCell ref="B37:H37"/>
    <mergeCell ref="A45:J45"/>
    <mergeCell ref="B46:C46"/>
    <mergeCell ref="B47:C47"/>
    <mergeCell ref="F47:G47"/>
    <mergeCell ref="B48:C48"/>
    <mergeCell ref="F48:G48"/>
    <mergeCell ref="E71:F71"/>
    <mergeCell ref="G71:G72"/>
    <mergeCell ref="H71:J71"/>
    <mergeCell ref="I72:J72"/>
    <mergeCell ref="A51:J51"/>
    <mergeCell ref="D52:E52"/>
    <mergeCell ref="H52:I52"/>
    <mergeCell ref="A55:J55"/>
    <mergeCell ref="A57:B57"/>
    <mergeCell ref="C57:D57"/>
    <mergeCell ref="F57:I63"/>
    <mergeCell ref="F65:G65"/>
    <mergeCell ref="F66:G66"/>
    <mergeCell ref="A69:J69"/>
    <mergeCell ref="A70:D70"/>
    <mergeCell ref="G70:J70"/>
  </mergeCells>
  <dataValidations count="1">
    <dataValidation type="list" allowBlank="1" showInputMessage="1" showErrorMessage="1" sqref="M2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6" orientation="portrait" r:id="rId1"/>
  <headerFooter>
    <oddHeader xml:space="preserve">&amp;C
&amp;16   
</oddHeader>
    <oddFooter>&amp;RRT03-F23 Vr.3 (2018-03-12)</oddFooter>
  </headerFooter>
  <rowBreaks count="1" manualBreakCount="1">
    <brk id="33" max="1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'DATOS 1'!$F$89:$F$94</xm:f>
          </x14:formula1>
          <xm:sqref>J19</xm:sqref>
        </x14:dataValidation>
        <x14:dataValidation type="list" allowBlank="1" showInputMessage="1" showErrorMessage="1">
          <x14:formula1>
            <xm:f>'DATOS 1'!$B$68:$B$87</xm:f>
          </x14:formula1>
          <xm:sqref>J18</xm:sqref>
        </x14:dataValidation>
        <x14:dataValidation type="list" allowBlank="1" showInputMessage="1" showErrorMessage="1">
          <x14:formula1>
            <xm:f>'DATOS 1'!$N$10:$N$61</xm:f>
          </x14:formula1>
          <xm:sqref>E6</xm:sqref>
        </x14:dataValidation>
        <x14:dataValidation type="list" allowBlank="1" showInputMessage="1" showErrorMessage="1">
          <x14:formula1>
            <xm:f>'DATOS 1'!$B$6:$B$28</xm:f>
          </x14:formula1>
          <xm:sqref>I3 J6</xm:sqref>
        </x14:dataValidation>
        <x14:dataValidation type="list" allowBlank="1" showInputMessage="1" showErrorMessage="1">
          <x14:formula1>
            <xm:f>'DATOS 1'!$N$83:$N$87</xm:f>
          </x14:formula1>
          <xm:sqref>J24</xm:sqref>
        </x14:dataValidation>
        <x14:dataValidation type="list" allowBlank="1" showInputMessage="1" showErrorMessage="1">
          <x14:formula1>
            <xm:f>'DATOS 1'!$N$69:$N$75</xm:f>
          </x14:formula1>
          <xm:sqref>J13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B6FD03"/>
  </sheetPr>
  <dimension ref="A1:P82"/>
  <sheetViews>
    <sheetView showGridLines="0" view="pageBreakPreview" topLeftCell="A16" zoomScale="85" zoomScaleNormal="60" zoomScaleSheetLayoutView="85" workbookViewId="0">
      <selection activeCell="E6" sqref="E6"/>
    </sheetView>
  </sheetViews>
  <sheetFormatPr baseColWidth="10" defaultRowHeight="31.5" customHeight="1" x14ac:dyDescent="0.2"/>
  <cols>
    <col min="1" max="1" width="11.42578125" style="77" customWidth="1"/>
    <col min="2" max="2" width="12" style="77" customWidth="1"/>
    <col min="3" max="3" width="13.5703125" style="77" customWidth="1"/>
    <col min="4" max="4" width="16.140625" style="77" customWidth="1"/>
    <col min="5" max="5" width="14" style="77" customWidth="1"/>
    <col min="6" max="6" width="13.85546875" style="77" bestFit="1" customWidth="1"/>
    <col min="7" max="7" width="15.28515625" style="77" bestFit="1" customWidth="1"/>
    <col min="8" max="9" width="13.7109375" style="77" bestFit="1" customWidth="1"/>
    <col min="10" max="10" width="13.7109375" style="77" customWidth="1"/>
    <col min="11" max="16384" width="11.42578125" style="47"/>
  </cols>
  <sheetData>
    <row r="1" spans="1:16" ht="47.25" customHeight="1" thickBot="1" x14ac:dyDescent="0.25">
      <c r="A1" s="530"/>
      <c r="B1" s="531"/>
      <c r="C1" s="532" t="s">
        <v>305</v>
      </c>
      <c r="D1" s="533"/>
      <c r="E1" s="533"/>
      <c r="F1" s="533"/>
      <c r="G1" s="533"/>
      <c r="H1" s="533"/>
      <c r="I1" s="533"/>
      <c r="J1" s="534"/>
      <c r="K1" s="46"/>
      <c r="L1" s="46"/>
      <c r="M1" s="46"/>
      <c r="N1" s="46"/>
      <c r="O1" s="46"/>
      <c r="P1" s="46"/>
    </row>
    <row r="2" spans="1:16" s="50" customFormat="1" ht="9.75" customHeight="1" thickBot="1" x14ac:dyDescent="0.25">
      <c r="A2" s="48"/>
      <c r="B2" s="48"/>
      <c r="C2" s="49"/>
      <c r="D2" s="49"/>
      <c r="E2" s="49"/>
      <c r="F2" s="49"/>
      <c r="G2" s="49"/>
      <c r="H2" s="49"/>
      <c r="K2" s="51"/>
      <c r="M2" s="52"/>
    </row>
    <row r="3" spans="1:16" s="51" customFormat="1" ht="35.25" customHeight="1" thickBot="1" x14ac:dyDescent="0.25">
      <c r="A3" s="53" t="s">
        <v>33</v>
      </c>
      <c r="B3" s="54" t="s">
        <v>79</v>
      </c>
      <c r="C3" s="55" t="s">
        <v>214</v>
      </c>
      <c r="D3" s="55" t="s">
        <v>306</v>
      </c>
      <c r="E3" s="55" t="s">
        <v>307</v>
      </c>
      <c r="F3" s="56" t="s">
        <v>34</v>
      </c>
      <c r="G3" s="56" t="s">
        <v>35</v>
      </c>
      <c r="H3" s="57" t="s">
        <v>308</v>
      </c>
      <c r="I3" s="535"/>
      <c r="J3" s="536"/>
      <c r="K3" s="50"/>
    </row>
    <row r="4" spans="1:16" s="50" customFormat="1" ht="29.25" customHeight="1" thickBot="1" x14ac:dyDescent="0.25">
      <c r="A4" s="58" t="e">
        <f>VLOOKUP($I$3,'DATOS 1'!B6:J28,2,FALSE)</f>
        <v>#N/A</v>
      </c>
      <c r="B4" s="58" t="e">
        <f>VLOOKUP($I$3,'DATOS 1'!$B$6:$J$28,3,FALSE)</f>
        <v>#N/A</v>
      </c>
      <c r="C4" s="59" t="e">
        <f>VLOOKUP($I$3,'DATOS 1'!$B$6:$J$28,8,FALSE)</f>
        <v>#N/A</v>
      </c>
      <c r="D4" s="59" t="e">
        <f>VLOOKUP($I$3,'DATOS 1'!$B$6:$J$28,6,FALSE)</f>
        <v>#N/A</v>
      </c>
      <c r="E4" s="58" t="e">
        <f>VLOOKUP($I$3,'DATOS 1'!$B$6:$J$28,7,FALSE)</f>
        <v>#N/A</v>
      </c>
      <c r="F4" s="58" t="e">
        <f>VLOOKUP($I$3,'DATOS 1'!$B$6:$J$28,4,FALSE)</f>
        <v>#N/A</v>
      </c>
      <c r="G4" s="58" t="e">
        <f>VLOOKUP($I$3,'DATOS 1'!$B$6:$J$28,5,FALSE)</f>
        <v>#N/A</v>
      </c>
      <c r="H4" s="59" t="e">
        <f>VLOOKUP($I$3,'DATOS 1'!$B$6:$J$28,9,FALSE)</f>
        <v>#N/A</v>
      </c>
      <c r="I4" s="537"/>
      <c r="J4" s="538"/>
      <c r="K4" s="47"/>
      <c r="L4" s="60"/>
      <c r="M4" s="60"/>
    </row>
    <row r="5" spans="1:16" s="62" customFormat="1" ht="6.75" customHeight="1" thickBot="1" x14ac:dyDescent="0.25">
      <c r="A5" s="61"/>
      <c r="B5" s="61"/>
      <c r="C5" s="61"/>
      <c r="F5" s="61"/>
      <c r="G5" s="61"/>
      <c r="H5" s="61"/>
      <c r="K5" s="47"/>
    </row>
    <row r="6" spans="1:16" ht="31.5" customHeight="1" thickBot="1" x14ac:dyDescent="0.25">
      <c r="A6" s="527" t="s">
        <v>36</v>
      </c>
      <c r="B6" s="528"/>
      <c r="C6" s="528"/>
      <c r="D6" s="529"/>
      <c r="E6" s="41"/>
      <c r="F6" s="527" t="s">
        <v>37</v>
      </c>
      <c r="G6" s="528"/>
      <c r="H6" s="528"/>
      <c r="I6" s="529"/>
      <c r="J6" s="42"/>
    </row>
    <row r="7" spans="1:16" ht="31.5" customHeight="1" x14ac:dyDescent="0.2">
      <c r="A7" s="63" t="s">
        <v>38</v>
      </c>
      <c r="B7" s="64" t="e">
        <f>VLOOKUP($E$6,'DATOS 1'!N10:AA61,2,FALSE)</f>
        <v>#N/A</v>
      </c>
      <c r="C7" s="65" t="s">
        <v>23</v>
      </c>
      <c r="D7" s="66" t="e">
        <f>VLOOKUP($E$6,'DATOS 1'!N10:AA61,3,FALSE)</f>
        <v>#N/A</v>
      </c>
      <c r="E7" s="67"/>
      <c r="F7" s="63" t="s">
        <v>38</v>
      </c>
      <c r="G7" s="66" t="e">
        <f>VLOOKUP($J$6,'DATOS 1'!B36:I58,2,FALSE)</f>
        <v>#N/A</v>
      </c>
      <c r="H7" s="68" t="s">
        <v>23</v>
      </c>
      <c r="I7" s="66" t="e">
        <f>VLOOKUP($J$6,'DATOS 1'!B36:I58,3,FALSE)</f>
        <v>#N/A</v>
      </c>
      <c r="J7" s="69"/>
    </row>
    <row r="8" spans="1:16" ht="31.5" customHeight="1" x14ac:dyDescent="0.2">
      <c r="A8" s="70" t="s">
        <v>39</v>
      </c>
      <c r="B8" s="71" t="e">
        <f>VLOOKUP($E$6,'DATOS 1'!N10:AA61,4,FALSE)</f>
        <v>#N/A</v>
      </c>
      <c r="C8" s="72" t="s">
        <v>40</v>
      </c>
      <c r="D8" s="73" t="e">
        <f>VLOOKUP($E$6,'DATOS 1'!N10:AA61,5,FALSE)</f>
        <v>#N/A</v>
      </c>
      <c r="E8" s="67"/>
      <c r="F8" s="70" t="s">
        <v>39</v>
      </c>
      <c r="G8" s="71" t="e">
        <f>VLOOKUP($J$6,'DATOS 1'!B36:I58,4,FALSE)</f>
        <v>#N/A</v>
      </c>
      <c r="H8" s="72" t="s">
        <v>40</v>
      </c>
      <c r="I8" s="73" t="e">
        <f>VLOOKUP($J$6,'DATOS 1'!B36:I58,5,FALSE)</f>
        <v>#N/A</v>
      </c>
      <c r="J8" s="69"/>
    </row>
    <row r="9" spans="1:16" ht="31.5" customHeight="1" x14ac:dyDescent="0.2">
      <c r="A9" s="74" t="s">
        <v>41</v>
      </c>
      <c r="B9" s="71" t="e">
        <f>VLOOKUP($E$6,'DATOS 1'!N10:AA61,6,FALSE)</f>
        <v>#N/A</v>
      </c>
      <c r="C9" s="75" t="s">
        <v>31</v>
      </c>
      <c r="D9" s="76" t="e">
        <f>VLOOKUP($E$6,'DATOS 1'!N10:AA61,7,FALSE)</f>
        <v>#N/A</v>
      </c>
      <c r="F9" s="509" t="s">
        <v>91</v>
      </c>
      <c r="G9" s="510"/>
      <c r="H9" s="71" t="e">
        <f>VLOOKUP($J$6,'DATOS 1'!B36:I58,6,FALSE)</f>
        <v>#N/A</v>
      </c>
      <c r="I9" s="78" t="s">
        <v>1</v>
      </c>
      <c r="J9" s="69"/>
      <c r="K9" s="79"/>
    </row>
    <row r="10" spans="1:16" s="79" customFormat="1" ht="31.5" customHeight="1" x14ac:dyDescent="0.25">
      <c r="A10" s="509" t="s">
        <v>92</v>
      </c>
      <c r="B10" s="510"/>
      <c r="C10" s="71" t="e">
        <f>VLOOKUP($E$6,'DATOS 1'!N10:AA61,8,FALSE)</f>
        <v>#N/A</v>
      </c>
      <c r="D10" s="78" t="s">
        <v>1</v>
      </c>
      <c r="F10" s="509" t="s">
        <v>93</v>
      </c>
      <c r="G10" s="510"/>
      <c r="H10" s="71" t="e">
        <f>VLOOKUP($J$6,'DATOS 1'!B36:I58,7,FALSE)</f>
        <v>#N/A</v>
      </c>
      <c r="I10" s="78" t="s">
        <v>109</v>
      </c>
      <c r="J10" s="80"/>
    </row>
    <row r="11" spans="1:16" s="79" customFormat="1" ht="31.5" customHeight="1" thickBot="1" x14ac:dyDescent="0.3">
      <c r="A11" s="509" t="s">
        <v>94</v>
      </c>
      <c r="B11" s="510"/>
      <c r="C11" s="71" t="e">
        <f>VLOOKUP($E$6,'DATOS 1'!N10:AA61,9,FALSE)</f>
        <v>#N/A</v>
      </c>
      <c r="D11" s="78" t="s">
        <v>3</v>
      </c>
      <c r="E11" s="81"/>
      <c r="F11" s="539" t="s">
        <v>95</v>
      </c>
      <c r="G11" s="540"/>
      <c r="H11" s="82" t="e">
        <f>VLOOKUP($J$6,'DATOS 1'!B36:I58,8,FALSE)</f>
        <v>#N/A</v>
      </c>
      <c r="I11" s="83" t="s">
        <v>109</v>
      </c>
      <c r="J11" s="80"/>
    </row>
    <row r="12" spans="1:16" s="79" customFormat="1" ht="31.5" customHeight="1" thickBot="1" x14ac:dyDescent="0.3">
      <c r="A12" s="509" t="s">
        <v>96</v>
      </c>
      <c r="B12" s="510"/>
      <c r="C12" s="71" t="e">
        <f>VLOOKUP($E$6,'DATOS 1'!N10:AA61,10,FALSE)</f>
        <v>#N/A</v>
      </c>
      <c r="D12" s="78" t="s">
        <v>3</v>
      </c>
      <c r="E12" s="80"/>
      <c r="F12" s="80"/>
      <c r="G12" s="80"/>
      <c r="H12" s="80"/>
    </row>
    <row r="13" spans="1:16" s="79" customFormat="1" ht="31.5" customHeight="1" thickBot="1" x14ac:dyDescent="0.3">
      <c r="A13" s="509" t="s">
        <v>97</v>
      </c>
      <c r="B13" s="510"/>
      <c r="C13" s="71" t="e">
        <f>VLOOKUP($E$6,'DATOS 1'!N10:AA61,11,FALSE)</f>
        <v>#N/A</v>
      </c>
      <c r="D13" s="78" t="s">
        <v>109</v>
      </c>
      <c r="E13" s="80"/>
      <c r="F13" s="527" t="s">
        <v>43</v>
      </c>
      <c r="G13" s="528"/>
      <c r="H13" s="528"/>
      <c r="I13" s="529"/>
      <c r="J13" s="43"/>
    </row>
    <row r="14" spans="1:16" s="79" customFormat="1" ht="31.5" customHeight="1" x14ac:dyDescent="0.2">
      <c r="A14" s="509" t="s">
        <v>98</v>
      </c>
      <c r="B14" s="510"/>
      <c r="C14" s="71" t="e">
        <f>VLOOKUP($E$6,'DATOS 1'!N10:AA61,12,FALSE)</f>
        <v>#N/A</v>
      </c>
      <c r="D14" s="78" t="s">
        <v>109</v>
      </c>
      <c r="E14" s="80"/>
      <c r="F14" s="63" t="s">
        <v>23</v>
      </c>
      <c r="G14" s="64" t="e">
        <f>VLOOKUP($J$13,'DATOS 1'!$N$68:$Q$75,2,FALSE)</f>
        <v>#N/A</v>
      </c>
      <c r="H14" s="68" t="s">
        <v>39</v>
      </c>
      <c r="I14" s="64" t="e">
        <f>VLOOKUP($J$13,'DATOS 1'!$N$68:$R$75,3,FALSE)</f>
        <v>#N/A</v>
      </c>
      <c r="J14" s="84"/>
      <c r="K14" s="47"/>
    </row>
    <row r="15" spans="1:16" ht="31.5" customHeight="1" thickBot="1" x14ac:dyDescent="0.25">
      <c r="A15" s="511" t="s">
        <v>99</v>
      </c>
      <c r="B15" s="512"/>
      <c r="C15" s="82" t="e">
        <f>VLOOKUP($E$6,'DATOS 1'!N10:AA61,13,FALSE)</f>
        <v>#N/A</v>
      </c>
      <c r="D15" s="83" t="s">
        <v>109</v>
      </c>
      <c r="E15" s="69"/>
      <c r="F15" s="85" t="s">
        <v>90</v>
      </c>
      <c r="G15" s="82" t="e">
        <f>VLOOKUP($J$13,'DATOS 1'!$N$68:$Q$75,4,FALSE)</f>
        <v>#N/A</v>
      </c>
      <c r="H15" s="82" t="s">
        <v>1</v>
      </c>
      <c r="I15" s="86" t="s">
        <v>246</v>
      </c>
      <c r="J15" s="87" t="e">
        <f>VLOOKUP($J$13,'DATOS 1'!$N$68:$R$75,5,FALSE)</f>
        <v>#N/A</v>
      </c>
      <c r="K15" s="62"/>
    </row>
    <row r="16" spans="1:16" s="62" customFormat="1" ht="6.75" customHeight="1" thickBot="1" x14ac:dyDescent="0.25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47"/>
    </row>
    <row r="17" spans="1:11" ht="31.5" customHeight="1" thickBot="1" x14ac:dyDescent="0.25">
      <c r="A17" s="513" t="s">
        <v>44</v>
      </c>
      <c r="B17" s="514"/>
      <c r="C17" s="514"/>
      <c r="D17" s="514"/>
      <c r="E17" s="514"/>
      <c r="F17" s="514"/>
      <c r="G17" s="514"/>
      <c r="H17" s="514"/>
      <c r="I17" s="514"/>
      <c r="J17" s="515"/>
    </row>
    <row r="18" spans="1:11" ht="46.5" customHeight="1" thickBot="1" x14ac:dyDescent="0.25">
      <c r="A18" s="88" t="s">
        <v>23</v>
      </c>
      <c r="B18" s="89" t="e">
        <f>VLOOKUP($J$18,'DATOS 1'!B68:K87,2,FALSE)</f>
        <v>#N/A</v>
      </c>
      <c r="C18" s="90" t="s">
        <v>16</v>
      </c>
      <c r="D18" s="91" t="e">
        <f>VLOOKUP($J$18,'DATOS 1'!$B$67:$J$87,3,FALSE)</f>
        <v>#N/A</v>
      </c>
      <c r="E18" s="92" t="s">
        <v>41</v>
      </c>
      <c r="F18" s="516" t="e">
        <f>VLOOKUP($J$18,'DATOS 1'!$B$67:$K$87,10,FALSE)</f>
        <v>#N/A</v>
      </c>
      <c r="G18" s="517"/>
      <c r="H18" s="90" t="s">
        <v>42</v>
      </c>
      <c r="I18" s="93" t="e">
        <f>VLOOKUP($J$18,'DATOS 1'!$B$67:$J$87,9,FALSE)</f>
        <v>#N/A</v>
      </c>
      <c r="J18" s="44"/>
    </row>
    <row r="19" spans="1:11" ht="31.5" customHeight="1" thickBot="1" x14ac:dyDescent="0.25">
      <c r="A19" s="518" t="s">
        <v>266</v>
      </c>
      <c r="B19" s="519"/>
      <c r="C19" s="94" t="s">
        <v>45</v>
      </c>
      <c r="D19" s="95" t="e">
        <f>VLOOKUP(J19,'DATOS 1'!F89:I94,2,FALSE)</f>
        <v>#N/A</v>
      </c>
      <c r="E19" s="520" t="s">
        <v>46</v>
      </c>
      <c r="F19" s="521"/>
      <c r="G19" s="96" t="e">
        <f>VLOOKUP(J19,'DATOS 1'!F89:I94,3,FALSE)</f>
        <v>#N/A</v>
      </c>
      <c r="H19" s="207" t="s">
        <v>22</v>
      </c>
      <c r="I19" s="96" t="e">
        <f>VLOOKUP(J19,'DATOS 1'!F89:I94,4,FALSE)</f>
        <v>#N/A</v>
      </c>
      <c r="J19" s="44"/>
      <c r="K19" s="98"/>
    </row>
    <row r="20" spans="1:11" s="98" customFormat="1" ht="15" customHeight="1" thickBot="1" x14ac:dyDescent="0.25">
      <c r="A20" s="99"/>
      <c r="B20" s="99"/>
      <c r="C20" s="99"/>
      <c r="D20" s="99"/>
      <c r="E20" s="99"/>
      <c r="F20" s="99"/>
      <c r="G20" s="99"/>
      <c r="H20" s="99"/>
      <c r="I20" s="99"/>
      <c r="J20" s="99"/>
      <c r="K20" s="100"/>
    </row>
    <row r="21" spans="1:11" s="100" customFormat="1" ht="31.5" customHeight="1" thickBot="1" x14ac:dyDescent="0.25">
      <c r="A21" s="481" t="s">
        <v>47</v>
      </c>
      <c r="B21" s="482"/>
      <c r="C21" s="482"/>
      <c r="D21" s="482"/>
      <c r="E21" s="482"/>
      <c r="F21" s="482"/>
      <c r="G21" s="482"/>
      <c r="H21" s="482"/>
      <c r="I21" s="482"/>
      <c r="J21" s="483"/>
      <c r="K21" s="99"/>
    </row>
    <row r="22" spans="1:11" s="99" customFormat="1" ht="2.25" customHeight="1" thickBot="1" x14ac:dyDescent="0.25">
      <c r="A22" s="101"/>
      <c r="B22" s="102"/>
      <c r="C22" s="102"/>
      <c r="D22" s="102"/>
      <c r="E22" s="102"/>
      <c r="F22" s="102"/>
      <c r="G22" s="102"/>
      <c r="H22" s="102"/>
      <c r="I22" s="102"/>
      <c r="J22" s="103"/>
      <c r="K22" s="100"/>
    </row>
    <row r="23" spans="1:11" s="100" customFormat="1" ht="31.5" customHeight="1" thickBot="1" x14ac:dyDescent="0.25">
      <c r="A23" s="104" t="s">
        <v>48</v>
      </c>
      <c r="B23" s="24"/>
      <c r="C23" s="495" t="s">
        <v>45</v>
      </c>
      <c r="D23" s="496"/>
      <c r="E23" s="18"/>
      <c r="F23" s="497" t="s">
        <v>46</v>
      </c>
      <c r="G23" s="498"/>
      <c r="H23" s="22"/>
      <c r="I23" s="105" t="s">
        <v>22</v>
      </c>
      <c r="J23" s="45"/>
      <c r="K23" s="98"/>
    </row>
    <row r="24" spans="1:11" s="98" customFormat="1" ht="15" customHeight="1" thickBot="1" x14ac:dyDescent="0.25">
      <c r="A24" s="99"/>
      <c r="B24" s="99"/>
      <c r="C24" s="99"/>
      <c r="D24" s="99"/>
      <c r="E24" s="99"/>
      <c r="F24" s="99"/>
      <c r="G24" s="99"/>
      <c r="H24" s="99"/>
      <c r="I24" s="99"/>
      <c r="J24" s="44"/>
      <c r="K24" s="100"/>
    </row>
    <row r="25" spans="1:11" s="100" customFormat="1" ht="29.25" customHeight="1" thickBot="1" x14ac:dyDescent="0.25">
      <c r="A25" s="205" t="s">
        <v>186</v>
      </c>
      <c r="B25" s="107">
        <v>6</v>
      </c>
      <c r="C25" s="522" t="s">
        <v>49</v>
      </c>
      <c r="D25" s="523"/>
      <c r="E25" s="523"/>
      <c r="F25" s="523"/>
      <c r="G25" s="523"/>
      <c r="H25" s="524"/>
      <c r="I25" s="525" t="s">
        <v>215</v>
      </c>
      <c r="J25" s="526"/>
    </row>
    <row r="26" spans="1:11" s="100" customFormat="1" ht="31.5" customHeight="1" thickBot="1" x14ac:dyDescent="0.25">
      <c r="A26" s="493" t="s">
        <v>50</v>
      </c>
      <c r="B26" s="506"/>
      <c r="C26" s="108">
        <v>1</v>
      </c>
      <c r="D26" s="108">
        <v>2</v>
      </c>
      <c r="E26" s="108">
        <v>3</v>
      </c>
      <c r="F26" s="108">
        <v>4</v>
      </c>
      <c r="G26" s="108">
        <v>5</v>
      </c>
      <c r="H26" s="109">
        <v>6</v>
      </c>
      <c r="I26" s="507"/>
      <c r="J26" s="508"/>
    </row>
    <row r="27" spans="1:11" s="100" customFormat="1" ht="31.5" customHeight="1" x14ac:dyDescent="0.2">
      <c r="A27" s="493" t="s">
        <v>51</v>
      </c>
      <c r="B27" s="206" t="s">
        <v>0</v>
      </c>
      <c r="C27" s="368"/>
      <c r="D27" s="368"/>
      <c r="E27" s="368"/>
      <c r="F27" s="368"/>
      <c r="G27" s="368"/>
      <c r="H27" s="368"/>
      <c r="I27" s="99"/>
      <c r="J27" s="99"/>
    </row>
    <row r="28" spans="1:11" s="100" customFormat="1" ht="31.5" customHeight="1" x14ac:dyDescent="0.2">
      <c r="A28" s="493"/>
      <c r="B28" s="206" t="s">
        <v>2</v>
      </c>
      <c r="C28" s="368"/>
      <c r="D28" s="368"/>
      <c r="E28" s="368"/>
      <c r="F28" s="368"/>
      <c r="G28" s="368"/>
      <c r="H28" s="368"/>
      <c r="I28" s="99"/>
      <c r="J28" s="99"/>
    </row>
    <row r="29" spans="1:11" s="100" customFormat="1" ht="31.5" customHeight="1" x14ac:dyDescent="0.2">
      <c r="A29" s="493"/>
      <c r="B29" s="206" t="s">
        <v>2</v>
      </c>
      <c r="C29" s="368"/>
      <c r="D29" s="368"/>
      <c r="E29" s="368"/>
      <c r="F29" s="368"/>
      <c r="G29" s="368"/>
      <c r="H29" s="368"/>
      <c r="I29" s="99"/>
      <c r="J29" s="99"/>
    </row>
    <row r="30" spans="1:11" s="100" customFormat="1" ht="31.5" customHeight="1" thickBot="1" x14ac:dyDescent="0.25">
      <c r="A30" s="494"/>
      <c r="B30" s="111" t="s">
        <v>0</v>
      </c>
      <c r="C30" s="369"/>
      <c r="D30" s="369"/>
      <c r="E30" s="369"/>
      <c r="F30" s="369"/>
      <c r="G30" s="369"/>
      <c r="H30" s="369"/>
      <c r="I30" s="99"/>
      <c r="J30" s="99"/>
      <c r="K30" s="98"/>
    </row>
    <row r="31" spans="1:11" s="98" customFormat="1" ht="15" customHeight="1" thickBot="1" x14ac:dyDescent="0.25">
      <c r="A31" s="99"/>
      <c r="B31" s="99"/>
      <c r="C31" s="99"/>
      <c r="D31" s="99"/>
      <c r="E31" s="99"/>
      <c r="F31" s="99"/>
      <c r="G31" s="99"/>
      <c r="H31" s="99"/>
      <c r="I31" s="99"/>
      <c r="J31" s="99"/>
      <c r="K31" s="100"/>
    </row>
    <row r="32" spans="1:11" s="100" customFormat="1" ht="31.5" customHeight="1" thickBot="1" x14ac:dyDescent="0.25">
      <c r="A32" s="112" t="s">
        <v>52</v>
      </c>
      <c r="B32" s="19"/>
      <c r="C32" s="495" t="s">
        <v>45</v>
      </c>
      <c r="D32" s="496"/>
      <c r="E32" s="18"/>
      <c r="F32" s="497" t="s">
        <v>46</v>
      </c>
      <c r="G32" s="498"/>
      <c r="H32" s="22"/>
      <c r="I32" s="113" t="s">
        <v>22</v>
      </c>
      <c r="J32" s="23"/>
      <c r="K32" s="98"/>
    </row>
    <row r="33" spans="1:11" s="98" customFormat="1" ht="12" customHeight="1" x14ac:dyDescent="0.2">
      <c r="A33" s="114"/>
      <c r="B33" s="114"/>
      <c r="C33" s="114"/>
      <c r="D33" s="114"/>
      <c r="E33" s="114"/>
      <c r="F33" s="114"/>
      <c r="G33" s="114"/>
      <c r="H33" s="114"/>
      <c r="I33" s="114"/>
      <c r="J33" s="114"/>
      <c r="K33" s="100"/>
    </row>
    <row r="34" spans="1:11" s="100" customFormat="1" ht="15" customHeight="1" thickBot="1" x14ac:dyDescent="0.25">
      <c r="A34" s="115"/>
      <c r="B34" s="115"/>
      <c r="C34" s="115"/>
      <c r="D34" s="115"/>
      <c r="E34" s="115"/>
      <c r="F34" s="115"/>
      <c r="G34" s="115"/>
      <c r="H34" s="115"/>
      <c r="I34" s="115"/>
      <c r="J34" s="115"/>
    </row>
    <row r="35" spans="1:11" s="100" customFormat="1" ht="32.25" customHeight="1" thickBot="1" x14ac:dyDescent="0.25">
      <c r="A35" s="481" t="s">
        <v>53</v>
      </c>
      <c r="B35" s="482"/>
      <c r="C35" s="482"/>
      <c r="D35" s="482"/>
      <c r="E35" s="482"/>
      <c r="F35" s="482"/>
      <c r="G35" s="482"/>
      <c r="H35" s="482"/>
      <c r="I35" s="482"/>
      <c r="J35" s="483"/>
    </row>
    <row r="36" spans="1:11" s="100" customFormat="1" ht="3.75" customHeight="1" thickBot="1" x14ac:dyDescent="0.25">
      <c r="A36" s="114"/>
      <c r="B36" s="99"/>
      <c r="C36" s="99"/>
      <c r="D36" s="99"/>
      <c r="E36" s="99"/>
      <c r="F36" s="99"/>
      <c r="G36" s="99"/>
      <c r="H36" s="99"/>
      <c r="I36" s="99"/>
      <c r="J36" s="114"/>
    </row>
    <row r="37" spans="1:11" s="100" customFormat="1" ht="31.5" customHeight="1" thickBot="1" x14ac:dyDescent="0.25">
      <c r="A37" s="99"/>
      <c r="B37" s="464" t="s">
        <v>54</v>
      </c>
      <c r="C37" s="465"/>
      <c r="D37" s="465"/>
      <c r="E37" s="465"/>
      <c r="F37" s="465"/>
      <c r="G37" s="465"/>
      <c r="H37" s="466"/>
      <c r="I37" s="99"/>
      <c r="J37" s="99"/>
    </row>
    <row r="38" spans="1:11" s="100" customFormat="1" ht="31.5" customHeight="1" thickBot="1" x14ac:dyDescent="0.25">
      <c r="A38" s="99"/>
      <c r="B38" s="116" t="s">
        <v>50</v>
      </c>
      <c r="C38" s="117">
        <v>1</v>
      </c>
      <c r="D38" s="206">
        <v>2</v>
      </c>
      <c r="E38" s="206">
        <v>3</v>
      </c>
      <c r="F38" s="206">
        <v>4</v>
      </c>
      <c r="G38" s="206">
        <v>5</v>
      </c>
      <c r="H38" s="118">
        <v>6</v>
      </c>
      <c r="I38" s="99"/>
      <c r="J38" s="99"/>
    </row>
    <row r="39" spans="1:11" s="100" customFormat="1" ht="31.5" customHeight="1" x14ac:dyDescent="0.2">
      <c r="A39" s="119"/>
      <c r="B39" s="120"/>
      <c r="C39" s="121" t="e">
        <f>+AVERAGE(C27,C30)</f>
        <v>#DIV/0!</v>
      </c>
      <c r="D39" s="122" t="e">
        <f t="shared" ref="D39:H39" si="0">+AVERAGE(D27,D30)</f>
        <v>#DIV/0!</v>
      </c>
      <c r="E39" s="122" t="e">
        <f t="shared" si="0"/>
        <v>#DIV/0!</v>
      </c>
      <c r="F39" s="122" t="e">
        <f t="shared" si="0"/>
        <v>#DIV/0!</v>
      </c>
      <c r="G39" s="122" t="e">
        <f t="shared" si="0"/>
        <v>#DIV/0!</v>
      </c>
      <c r="H39" s="123" t="e">
        <f t="shared" si="0"/>
        <v>#DIV/0!</v>
      </c>
      <c r="I39" s="99"/>
      <c r="J39" s="99"/>
    </row>
    <row r="40" spans="1:11" s="100" customFormat="1" ht="31.5" customHeight="1" x14ac:dyDescent="0.2">
      <c r="A40" s="119"/>
      <c r="B40" s="124"/>
      <c r="C40" s="125" t="e">
        <f>+AVERAGE(C28:C29)</f>
        <v>#DIV/0!</v>
      </c>
      <c r="D40" s="126" t="e">
        <f t="shared" ref="D40:H40" si="1">+AVERAGE(D28:D29)</f>
        <v>#DIV/0!</v>
      </c>
      <c r="E40" s="126" t="e">
        <f t="shared" si="1"/>
        <v>#DIV/0!</v>
      </c>
      <c r="F40" s="126" t="e">
        <f t="shared" si="1"/>
        <v>#DIV/0!</v>
      </c>
      <c r="G40" s="126" t="e">
        <f t="shared" si="1"/>
        <v>#DIV/0!</v>
      </c>
      <c r="H40" s="127" t="e">
        <f t="shared" si="1"/>
        <v>#DIV/0!</v>
      </c>
      <c r="I40" s="99"/>
      <c r="J40" s="99"/>
    </row>
    <row r="41" spans="1:11" s="100" customFormat="1" ht="31.5" customHeight="1" thickBot="1" x14ac:dyDescent="0.25">
      <c r="A41" s="119"/>
      <c r="B41" s="128"/>
      <c r="C41" s="129" t="e">
        <f>+C40-C39</f>
        <v>#DIV/0!</v>
      </c>
      <c r="D41" s="130" t="e">
        <f t="shared" ref="D41:H41" si="2">+D40-D39</f>
        <v>#DIV/0!</v>
      </c>
      <c r="E41" s="130" t="e">
        <f t="shared" si="2"/>
        <v>#DIV/0!</v>
      </c>
      <c r="F41" s="130" t="e">
        <f t="shared" si="2"/>
        <v>#DIV/0!</v>
      </c>
      <c r="G41" s="130" t="e">
        <f t="shared" si="2"/>
        <v>#DIV/0!</v>
      </c>
      <c r="H41" s="131" t="e">
        <f t="shared" si="2"/>
        <v>#DIV/0!</v>
      </c>
      <c r="I41" s="99"/>
      <c r="J41" s="99"/>
    </row>
    <row r="42" spans="1:11" s="100" customFormat="1" ht="31.5" customHeight="1" thickBot="1" x14ac:dyDescent="0.25">
      <c r="A42" s="99"/>
      <c r="B42" s="132" t="s">
        <v>55</v>
      </c>
      <c r="C42" s="133" t="e">
        <f>+AVERAGE(C41:H41)</f>
        <v>#DIV/0!</v>
      </c>
      <c r="D42" s="99"/>
      <c r="E42" s="99"/>
      <c r="F42" s="99"/>
      <c r="G42" s="99"/>
      <c r="H42" s="99"/>
      <c r="I42" s="99"/>
      <c r="J42" s="99"/>
    </row>
    <row r="43" spans="1:11" s="100" customFormat="1" ht="31.5" customHeight="1" thickBot="1" x14ac:dyDescent="0.25">
      <c r="A43" s="99"/>
      <c r="B43" s="134" t="s">
        <v>110</v>
      </c>
      <c r="C43" s="135" t="e">
        <f>+STDEV(C41:H41)</f>
        <v>#DIV/0!</v>
      </c>
      <c r="D43" s="99"/>
      <c r="E43" s="99"/>
      <c r="F43" s="99"/>
      <c r="G43" s="99"/>
      <c r="H43" s="99"/>
      <c r="I43" s="99"/>
      <c r="J43" s="99"/>
      <c r="K43" s="98"/>
    </row>
    <row r="44" spans="1:11" s="98" customFormat="1" ht="15" customHeight="1" x14ac:dyDescent="0.2">
      <c r="A44" s="99"/>
      <c r="B44" s="99"/>
      <c r="C44" s="99"/>
      <c r="D44" s="99"/>
      <c r="E44" s="99"/>
      <c r="F44" s="99"/>
      <c r="G44" s="136"/>
      <c r="H44" s="99"/>
      <c r="I44" s="99"/>
      <c r="J44" s="99"/>
      <c r="K44" s="100"/>
    </row>
    <row r="45" spans="1:11" s="100" customFormat="1" ht="31.5" customHeight="1" thickBot="1" x14ac:dyDescent="0.25">
      <c r="A45" s="499" t="s">
        <v>56</v>
      </c>
      <c r="B45" s="499"/>
      <c r="C45" s="499"/>
      <c r="D45" s="499"/>
      <c r="E45" s="499"/>
      <c r="F45" s="499"/>
      <c r="G45" s="499"/>
      <c r="H45" s="499"/>
      <c r="I45" s="499"/>
      <c r="J45" s="499"/>
    </row>
    <row r="46" spans="1:11" s="100" customFormat="1" ht="31.5" customHeight="1" thickBot="1" x14ac:dyDescent="0.25">
      <c r="A46" s="99"/>
      <c r="B46" s="500" t="s">
        <v>57</v>
      </c>
      <c r="C46" s="501"/>
      <c r="D46" s="137" t="s">
        <v>58</v>
      </c>
      <c r="E46" s="99"/>
      <c r="F46" s="99"/>
      <c r="G46" s="99"/>
      <c r="H46" s="136"/>
      <c r="I46" s="99"/>
      <c r="J46" s="99"/>
    </row>
    <row r="47" spans="1:11" s="100" customFormat="1" ht="31.5" customHeight="1" x14ac:dyDescent="0.2">
      <c r="A47" s="99"/>
      <c r="B47" s="502" t="s">
        <v>45</v>
      </c>
      <c r="C47" s="503"/>
      <c r="D47" s="138" t="e">
        <f>+AVERAGE(E32,E23)</f>
        <v>#DIV/0!</v>
      </c>
      <c r="E47" s="99"/>
      <c r="F47" s="491" t="s">
        <v>100</v>
      </c>
      <c r="G47" s="492"/>
      <c r="H47" s="139" t="e">
        <f>+(0.34848*D49-0.009024*D48*EXP(0.0612*D47))/(273.15+D47)</f>
        <v>#DIV/0!</v>
      </c>
      <c r="I47" s="140" t="s">
        <v>103</v>
      </c>
      <c r="J47" s="99"/>
    </row>
    <row r="48" spans="1:11" s="100" customFormat="1" ht="31.5" customHeight="1" thickBot="1" x14ac:dyDescent="0.25">
      <c r="A48" s="99"/>
      <c r="B48" s="502" t="s">
        <v>46</v>
      </c>
      <c r="C48" s="503"/>
      <c r="D48" s="138" t="e">
        <f>+AVERAGE(H32,H23)</f>
        <v>#DIV/0!</v>
      </c>
      <c r="E48" s="99"/>
      <c r="F48" s="504" t="s">
        <v>101</v>
      </c>
      <c r="G48" s="505"/>
      <c r="H48" s="141" t="e">
        <f>+H47*((0.001)^2+(0.0001*I19/2)^2+(-0.0034*D19/2)^2+(-0.1*G19/2)^2)^0.5</f>
        <v>#DIV/0!</v>
      </c>
      <c r="I48" s="142" t="s">
        <v>103</v>
      </c>
      <c r="J48" s="99"/>
    </row>
    <row r="49" spans="1:11" s="100" customFormat="1" ht="31.5" customHeight="1" thickBot="1" x14ac:dyDescent="0.25">
      <c r="A49" s="99"/>
      <c r="B49" s="489" t="s">
        <v>22</v>
      </c>
      <c r="C49" s="490"/>
      <c r="D49" s="143" t="e">
        <f>+AVERAGE(J32,J24)</f>
        <v>#DIV/0!</v>
      </c>
      <c r="E49" s="99"/>
      <c r="F49" s="491" t="s">
        <v>102</v>
      </c>
      <c r="G49" s="492"/>
      <c r="H49" s="144">
        <v>1.2</v>
      </c>
      <c r="I49" s="142" t="s">
        <v>103</v>
      </c>
      <c r="J49" s="99"/>
      <c r="K49" s="98"/>
    </row>
    <row r="50" spans="1:11" s="98" customFormat="1" ht="15" customHeight="1" thickBot="1" x14ac:dyDescent="0.25">
      <c r="A50" s="99"/>
      <c r="B50" s="99"/>
      <c r="C50" s="99"/>
      <c r="D50" s="99"/>
      <c r="E50" s="99"/>
      <c r="F50" s="99"/>
      <c r="G50" s="99"/>
      <c r="H50" s="99"/>
      <c r="I50" s="99"/>
      <c r="J50" s="99"/>
      <c r="K50" s="100"/>
    </row>
    <row r="51" spans="1:11" s="100" customFormat="1" ht="31.5" customHeight="1" thickBot="1" x14ac:dyDescent="0.25">
      <c r="A51" s="464" t="s">
        <v>59</v>
      </c>
      <c r="B51" s="465"/>
      <c r="C51" s="465"/>
      <c r="D51" s="465"/>
      <c r="E51" s="465"/>
      <c r="F51" s="465"/>
      <c r="G51" s="465"/>
      <c r="H51" s="465"/>
      <c r="I51" s="465"/>
      <c r="J51" s="466"/>
    </row>
    <row r="52" spans="1:11" s="100" customFormat="1" ht="31.5" customHeight="1" x14ac:dyDescent="0.35">
      <c r="A52" s="99"/>
      <c r="B52" s="145" t="s">
        <v>60</v>
      </c>
      <c r="C52" s="146"/>
      <c r="D52" s="467" t="s">
        <v>104</v>
      </c>
      <c r="E52" s="467"/>
      <c r="F52" s="147" t="s">
        <v>61</v>
      </c>
      <c r="G52" s="148" t="s">
        <v>62</v>
      </c>
      <c r="H52" s="468" t="s">
        <v>63</v>
      </c>
      <c r="I52" s="469"/>
      <c r="J52" s="99"/>
    </row>
    <row r="53" spans="1:11" s="100" customFormat="1" ht="31.5" customHeight="1" thickBot="1" x14ac:dyDescent="0.25">
      <c r="A53" s="99"/>
      <c r="B53" s="149" t="e">
        <f>+C42</f>
        <v>#DIV/0!</v>
      </c>
      <c r="C53" s="150" t="s">
        <v>1</v>
      </c>
      <c r="D53" s="151" t="e">
        <f>+C10+C11/1000</f>
        <v>#N/A</v>
      </c>
      <c r="E53" s="150" t="s">
        <v>1</v>
      </c>
      <c r="F53" s="151" t="e">
        <f>+(H47-H49)*(1/H10-1/C13)</f>
        <v>#DIV/0!</v>
      </c>
      <c r="G53" s="152"/>
      <c r="H53" s="144" t="e">
        <f>+(B53+D53*F53)*1000</f>
        <v>#DIV/0!</v>
      </c>
      <c r="I53" s="142" t="s">
        <v>3</v>
      </c>
      <c r="J53" s="99"/>
      <c r="K53" s="98"/>
    </row>
    <row r="54" spans="1:11" s="98" customFormat="1" ht="15" customHeight="1" x14ac:dyDescent="0.2">
      <c r="A54" s="99"/>
      <c r="B54" s="99"/>
      <c r="C54" s="99"/>
      <c r="D54" s="99"/>
      <c r="E54" s="99"/>
      <c r="F54" s="99"/>
      <c r="G54" s="99"/>
      <c r="H54" s="99"/>
      <c r="I54" s="99"/>
      <c r="J54" s="99"/>
      <c r="K54" s="100"/>
    </row>
    <row r="55" spans="1:11" s="100" customFormat="1" ht="31.5" customHeight="1" x14ac:dyDescent="0.2">
      <c r="A55" s="470" t="s">
        <v>64</v>
      </c>
      <c r="B55" s="471"/>
      <c r="C55" s="471"/>
      <c r="D55" s="471"/>
      <c r="E55" s="471"/>
      <c r="F55" s="471"/>
      <c r="G55" s="471"/>
      <c r="H55" s="471"/>
      <c r="I55" s="471"/>
      <c r="J55" s="471"/>
      <c r="K55" s="98"/>
    </row>
    <row r="56" spans="1:11" s="98" customFormat="1" ht="15" customHeight="1" thickBot="1" x14ac:dyDescent="0.25">
      <c r="A56" s="99"/>
      <c r="B56" s="99"/>
      <c r="C56" s="99"/>
      <c r="D56" s="99"/>
      <c r="E56" s="99"/>
      <c r="F56" s="99"/>
      <c r="G56" s="99"/>
      <c r="H56" s="99"/>
      <c r="I56" s="99"/>
      <c r="J56" s="99"/>
      <c r="K56" s="100"/>
    </row>
    <row r="57" spans="1:11" s="100" customFormat="1" ht="31.5" customHeight="1" thickBot="1" x14ac:dyDescent="0.25">
      <c r="A57" s="472" t="s">
        <v>57</v>
      </c>
      <c r="B57" s="473"/>
      <c r="C57" s="474" t="s">
        <v>65</v>
      </c>
      <c r="D57" s="475"/>
      <c r="E57" s="153"/>
      <c r="F57" s="476"/>
      <c r="G57" s="476"/>
      <c r="H57" s="476"/>
      <c r="I57" s="476"/>
      <c r="J57" s="99"/>
    </row>
    <row r="58" spans="1:11" s="100" customFormat="1" ht="31.5" customHeight="1" x14ac:dyDescent="0.2">
      <c r="A58" s="154" t="s">
        <v>66</v>
      </c>
      <c r="B58" s="155"/>
      <c r="C58" s="156" t="e">
        <f>+C43/B25^0.5*1000</f>
        <v>#DIV/0!</v>
      </c>
      <c r="D58" s="157" t="s">
        <v>3</v>
      </c>
      <c r="E58" s="158"/>
      <c r="F58" s="476"/>
      <c r="G58" s="476"/>
      <c r="H58" s="476"/>
      <c r="I58" s="476"/>
      <c r="J58" s="99"/>
    </row>
    <row r="59" spans="1:11" s="100" customFormat="1" ht="31.5" customHeight="1" x14ac:dyDescent="0.2">
      <c r="A59" s="159" t="s">
        <v>67</v>
      </c>
      <c r="B59" s="160" t="s">
        <v>68</v>
      </c>
      <c r="C59" s="161" t="e">
        <f>+C12/2</f>
        <v>#N/A</v>
      </c>
      <c r="D59" s="162" t="s">
        <v>3</v>
      </c>
      <c r="E59" s="158"/>
      <c r="F59" s="476"/>
      <c r="G59" s="476"/>
      <c r="H59" s="476"/>
      <c r="I59" s="476"/>
      <c r="J59" s="99"/>
    </row>
    <row r="60" spans="1:11" s="100" customFormat="1" ht="31.5" customHeight="1" x14ac:dyDescent="0.2">
      <c r="A60" s="163" t="s">
        <v>69</v>
      </c>
      <c r="B60" s="164"/>
      <c r="C60" s="165" t="e">
        <f>+C12/3^0.5</f>
        <v>#N/A</v>
      </c>
      <c r="D60" s="162" t="s">
        <v>3</v>
      </c>
      <c r="E60" s="158"/>
      <c r="F60" s="476"/>
      <c r="G60" s="476"/>
      <c r="H60" s="476"/>
      <c r="I60" s="476"/>
      <c r="J60" s="99"/>
    </row>
    <row r="61" spans="1:11" s="100" customFormat="1" ht="31.5" customHeight="1" x14ac:dyDescent="0.25">
      <c r="A61" s="166" t="s">
        <v>70</v>
      </c>
      <c r="B61" s="167"/>
      <c r="C61" s="168" t="e">
        <f>+SQRT(SUMSQ(C59:C60))</f>
        <v>#N/A</v>
      </c>
      <c r="D61" s="169" t="s">
        <v>3</v>
      </c>
      <c r="E61" s="158"/>
      <c r="F61" s="476"/>
      <c r="G61" s="476"/>
      <c r="H61" s="476"/>
      <c r="I61" s="476"/>
      <c r="J61" s="99"/>
    </row>
    <row r="62" spans="1:11" s="100" customFormat="1" ht="31.5" customHeight="1" x14ac:dyDescent="0.2">
      <c r="A62" s="159" t="s">
        <v>71</v>
      </c>
      <c r="B62" s="160"/>
      <c r="C62" s="170" t="e">
        <f>+H48</f>
        <v>#DIV/0!</v>
      </c>
      <c r="D62" s="162" t="s">
        <v>103</v>
      </c>
      <c r="E62" s="99"/>
      <c r="F62" s="476"/>
      <c r="G62" s="476"/>
      <c r="H62" s="476"/>
      <c r="I62" s="476"/>
      <c r="J62" s="99"/>
    </row>
    <row r="63" spans="1:11" s="100" customFormat="1" ht="31.5" customHeight="1" x14ac:dyDescent="0.2">
      <c r="A63" s="159" t="s">
        <v>72</v>
      </c>
      <c r="B63" s="160"/>
      <c r="C63" s="171" t="e">
        <f>+H11/2</f>
        <v>#N/A</v>
      </c>
      <c r="D63" s="162" t="s">
        <v>103</v>
      </c>
      <c r="E63" s="99"/>
      <c r="F63" s="476"/>
      <c r="G63" s="476"/>
      <c r="H63" s="476"/>
      <c r="I63" s="476"/>
      <c r="J63" s="99"/>
    </row>
    <row r="64" spans="1:11" s="100" customFormat="1" ht="31.5" customHeight="1" thickBot="1" x14ac:dyDescent="0.25">
      <c r="A64" s="159" t="s">
        <v>73</v>
      </c>
      <c r="B64" s="160"/>
      <c r="C64" s="171" t="e">
        <f>+C14/2</f>
        <v>#N/A</v>
      </c>
      <c r="D64" s="162" t="s">
        <v>103</v>
      </c>
      <c r="E64" s="99"/>
      <c r="F64" s="99"/>
      <c r="G64" s="99"/>
      <c r="H64" s="99"/>
      <c r="I64" s="99"/>
      <c r="J64" s="99"/>
    </row>
    <row r="65" spans="1:11" s="100" customFormat="1" ht="31.5" customHeight="1" x14ac:dyDescent="0.25">
      <c r="A65" s="166" t="s">
        <v>74</v>
      </c>
      <c r="B65" s="167"/>
      <c r="C65" s="168" t="e">
        <f>+SQRT(ABS(((C10/1000+C11/1000000)*(C13-H10)/(C13*H10)*C62)^2+((C10/1000+C11/1000000)*(H47-H49))^2*C63^2/H10^4+(C10/1000+C11/1000000)^2*(H47-H49)*((H47-H49)-2*(C15-H49))*C64^2/C13^4))*1000000</f>
        <v>#N/A</v>
      </c>
      <c r="D65" s="169" t="s">
        <v>3</v>
      </c>
      <c r="E65" s="158"/>
      <c r="F65" s="477" t="s">
        <v>75</v>
      </c>
      <c r="G65" s="478"/>
      <c r="H65" s="172" t="e">
        <f>+SQRT(SUMSQ(C58,C61,C65,C66))</f>
        <v>#DIV/0!</v>
      </c>
      <c r="I65" s="140" t="s">
        <v>3</v>
      </c>
      <c r="J65" s="99"/>
    </row>
    <row r="66" spans="1:11" s="100" customFormat="1" ht="31.5" customHeight="1" thickBot="1" x14ac:dyDescent="0.3">
      <c r="A66" s="208" t="s">
        <v>76</v>
      </c>
      <c r="B66" s="174"/>
      <c r="C66" s="175" t="e">
        <f>+(G15/2/3^0.5)*2^0.5*1000</f>
        <v>#N/A</v>
      </c>
      <c r="D66" s="142" t="s">
        <v>3</v>
      </c>
      <c r="E66" s="158"/>
      <c r="F66" s="479" t="s">
        <v>77</v>
      </c>
      <c r="G66" s="480"/>
      <c r="H66" s="176" t="e">
        <f>+H65*2</f>
        <v>#DIV/0!</v>
      </c>
      <c r="I66" s="142" t="s">
        <v>3</v>
      </c>
      <c r="J66" s="99"/>
      <c r="K66" s="98"/>
    </row>
    <row r="67" spans="1:11" s="98" customFormat="1" ht="15" customHeight="1" x14ac:dyDescent="0.2">
      <c r="A67" s="114"/>
      <c r="B67" s="114"/>
      <c r="C67" s="114"/>
      <c r="D67" s="114"/>
      <c r="E67" s="99"/>
      <c r="F67" s="99"/>
      <c r="G67" s="99"/>
      <c r="H67" s="99"/>
      <c r="I67" s="99"/>
      <c r="J67" s="99"/>
      <c r="K67" s="100"/>
    </row>
    <row r="68" spans="1:11" s="100" customFormat="1" ht="31.5" customHeight="1" thickBot="1" x14ac:dyDescent="0.25">
      <c r="A68" s="99"/>
      <c r="B68" s="99"/>
      <c r="C68" s="99"/>
      <c r="D68" s="99"/>
      <c r="E68" s="99"/>
      <c r="F68" s="99"/>
      <c r="G68" s="99"/>
      <c r="H68" s="99"/>
      <c r="I68" s="99"/>
      <c r="J68" s="99"/>
    </row>
    <row r="69" spans="1:11" s="100" customFormat="1" ht="31.5" customHeight="1" thickBot="1" x14ac:dyDescent="0.25">
      <c r="A69" s="481" t="s">
        <v>78</v>
      </c>
      <c r="B69" s="482"/>
      <c r="C69" s="482"/>
      <c r="D69" s="482"/>
      <c r="E69" s="482"/>
      <c r="F69" s="482"/>
      <c r="G69" s="482"/>
      <c r="H69" s="482"/>
      <c r="I69" s="482"/>
      <c r="J69" s="483"/>
    </row>
    <row r="70" spans="1:11" s="100" customFormat="1" ht="31.5" customHeight="1" thickBot="1" x14ac:dyDescent="0.25">
      <c r="A70" s="484" t="s">
        <v>105</v>
      </c>
      <c r="B70" s="485"/>
      <c r="C70" s="485"/>
      <c r="D70" s="486"/>
      <c r="E70" s="177"/>
      <c r="F70" s="178"/>
      <c r="G70" s="487"/>
      <c r="H70" s="487"/>
      <c r="I70" s="487"/>
      <c r="J70" s="488"/>
    </row>
    <row r="71" spans="1:11" s="100" customFormat="1" ht="45.75" customHeight="1" x14ac:dyDescent="0.2">
      <c r="A71" s="179" t="s">
        <v>194</v>
      </c>
      <c r="B71" s="180" t="s">
        <v>137</v>
      </c>
      <c r="C71" s="181"/>
      <c r="D71" s="182" t="s">
        <v>268</v>
      </c>
      <c r="E71" s="458" t="s">
        <v>106</v>
      </c>
      <c r="F71" s="459"/>
      <c r="G71" s="460" t="s">
        <v>80</v>
      </c>
      <c r="H71" s="462" t="s">
        <v>107</v>
      </c>
      <c r="I71" s="462"/>
      <c r="J71" s="462"/>
    </row>
    <row r="72" spans="1:11" s="100" customFormat="1" ht="31.5" customHeight="1" thickBot="1" x14ac:dyDescent="0.25">
      <c r="A72" s="183" t="e">
        <f>C10</f>
        <v>#N/A</v>
      </c>
      <c r="B72" s="184" t="e">
        <f>C11</f>
        <v>#N/A</v>
      </c>
      <c r="C72" s="176" t="e">
        <f>H53</f>
        <v>#DIV/0!</v>
      </c>
      <c r="D72" s="185" t="e">
        <f>A72+B72/1000+C72/1000</f>
        <v>#N/A</v>
      </c>
      <c r="E72" s="176" t="e">
        <f>D72*1000-A72*1000</f>
        <v>#N/A</v>
      </c>
      <c r="F72" s="130" t="s">
        <v>3</v>
      </c>
      <c r="G72" s="461"/>
      <c r="H72" s="186" t="e">
        <f>H66</f>
        <v>#DIV/0!</v>
      </c>
      <c r="I72" s="463" t="s">
        <v>3</v>
      </c>
      <c r="J72" s="463"/>
      <c r="K72" s="47"/>
    </row>
    <row r="73" spans="1:11" ht="31.5" customHeight="1" x14ac:dyDescent="0.2">
      <c r="G73" s="187"/>
    </row>
    <row r="74" spans="1:11" ht="51" customHeight="1" x14ac:dyDescent="0.2"/>
    <row r="76" spans="1:11" ht="31.5" customHeight="1" x14ac:dyDescent="0.2">
      <c r="A76" s="188"/>
      <c r="B76" s="69"/>
      <c r="C76" s="69"/>
      <c r="D76" s="69"/>
      <c r="E76" s="69"/>
      <c r="F76" s="69"/>
      <c r="G76" s="69"/>
      <c r="H76" s="69"/>
      <c r="I76" s="69"/>
      <c r="J76" s="69"/>
    </row>
    <row r="77" spans="1:11" ht="31.5" customHeight="1" x14ac:dyDescent="0.2">
      <c r="A77" s="188"/>
      <c r="B77" s="69"/>
      <c r="C77" s="69"/>
      <c r="D77" s="69"/>
      <c r="E77" s="69"/>
      <c r="F77" s="69"/>
      <c r="G77" s="69"/>
      <c r="H77" s="69"/>
      <c r="I77" s="69"/>
      <c r="J77" s="69"/>
    </row>
    <row r="78" spans="1:11" ht="31.5" customHeight="1" x14ac:dyDescent="0.2">
      <c r="A78" s="188"/>
      <c r="B78" s="69"/>
      <c r="C78" s="69"/>
      <c r="D78" s="69"/>
      <c r="E78" s="69"/>
      <c r="F78" s="69"/>
      <c r="G78" s="69"/>
      <c r="H78" s="69"/>
      <c r="I78" s="69"/>
      <c r="J78" s="69"/>
    </row>
    <row r="79" spans="1:11" ht="31.5" customHeight="1" x14ac:dyDescent="0.2">
      <c r="A79" s="188"/>
      <c r="B79" s="69"/>
      <c r="C79" s="69"/>
      <c r="D79" s="69"/>
      <c r="E79" s="69"/>
      <c r="F79" s="69"/>
      <c r="G79" s="69"/>
      <c r="H79" s="69"/>
      <c r="I79" s="69"/>
      <c r="J79" s="69"/>
    </row>
    <row r="80" spans="1:11" ht="31.5" customHeight="1" x14ac:dyDescent="0.2">
      <c r="A80" s="188"/>
      <c r="B80" s="69"/>
      <c r="C80" s="69"/>
      <c r="D80" s="69"/>
      <c r="E80" s="69"/>
      <c r="F80" s="69"/>
      <c r="G80" s="69"/>
      <c r="H80" s="69"/>
      <c r="I80" s="69"/>
      <c r="J80" s="69"/>
    </row>
    <row r="81" spans="1:10" ht="31.5" customHeight="1" x14ac:dyDescent="0.2">
      <c r="A81" s="188"/>
      <c r="B81" s="69"/>
      <c r="C81" s="69"/>
      <c r="D81" s="69"/>
      <c r="E81" s="69"/>
      <c r="F81" s="69"/>
      <c r="G81" s="69"/>
      <c r="H81" s="69"/>
      <c r="I81" s="69"/>
      <c r="J81" s="69"/>
    </row>
    <row r="82" spans="1:10" ht="31.5" customHeight="1" x14ac:dyDescent="0.2">
      <c r="A82" s="188"/>
      <c r="B82" s="69"/>
      <c r="C82" s="69"/>
      <c r="D82" s="69"/>
      <c r="E82" s="69"/>
      <c r="F82" s="69"/>
      <c r="G82" s="69"/>
      <c r="H82" s="69"/>
      <c r="I82" s="69"/>
      <c r="J82" s="69"/>
    </row>
  </sheetData>
  <sheetProtection algorithmName="SHA-512" hashValue="mEIxgVLCSXOQt2+heWKWJziW9touclvj5u8NdaR28NhmJs+OJ2cqM1yB97wN5QQtO4qEOsHkS0DSzcuLKM1X6Q==" saltValue="VzxoM9TE0oyVTwfjskhH1Q==" spinCount="100000" sheet="1" objects="1" scenarios="1"/>
  <mergeCells count="55">
    <mergeCell ref="A13:B13"/>
    <mergeCell ref="F13:I13"/>
    <mergeCell ref="A1:B1"/>
    <mergeCell ref="C1:J1"/>
    <mergeCell ref="I3:J4"/>
    <mergeCell ref="A6:D6"/>
    <mergeCell ref="F6:I6"/>
    <mergeCell ref="F9:G9"/>
    <mergeCell ref="A10:B10"/>
    <mergeCell ref="F10:G10"/>
    <mergeCell ref="A11:B11"/>
    <mergeCell ref="F11:G11"/>
    <mergeCell ref="A12:B12"/>
    <mergeCell ref="A26:B26"/>
    <mergeCell ref="I26:J26"/>
    <mergeCell ref="A14:B14"/>
    <mergeCell ref="A15:B15"/>
    <mergeCell ref="A17:J17"/>
    <mergeCell ref="F18:G18"/>
    <mergeCell ref="A19:B19"/>
    <mergeCell ref="E19:F19"/>
    <mergeCell ref="A21:J21"/>
    <mergeCell ref="C23:D23"/>
    <mergeCell ref="F23:G23"/>
    <mergeCell ref="C25:H25"/>
    <mergeCell ref="I25:J25"/>
    <mergeCell ref="B49:C49"/>
    <mergeCell ref="F49:G49"/>
    <mergeCell ref="A27:A30"/>
    <mergeCell ref="C32:D32"/>
    <mergeCell ref="F32:G32"/>
    <mergeCell ref="A35:J35"/>
    <mergeCell ref="B37:H37"/>
    <mergeCell ref="A45:J45"/>
    <mergeCell ref="B46:C46"/>
    <mergeCell ref="B47:C47"/>
    <mergeCell ref="F47:G47"/>
    <mergeCell ref="B48:C48"/>
    <mergeCell ref="F48:G48"/>
    <mergeCell ref="E71:F71"/>
    <mergeCell ref="G71:G72"/>
    <mergeCell ref="H71:J71"/>
    <mergeCell ref="I72:J72"/>
    <mergeCell ref="A51:J51"/>
    <mergeCell ref="D52:E52"/>
    <mergeCell ref="H52:I52"/>
    <mergeCell ref="A55:J55"/>
    <mergeCell ref="A57:B57"/>
    <mergeCell ref="C57:D57"/>
    <mergeCell ref="F57:I63"/>
    <mergeCell ref="F65:G65"/>
    <mergeCell ref="F66:G66"/>
    <mergeCell ref="A69:J69"/>
    <mergeCell ref="A70:D70"/>
    <mergeCell ref="G70:J70"/>
  </mergeCells>
  <dataValidations count="1">
    <dataValidation type="list" allowBlank="1" showInputMessage="1" showErrorMessage="1" sqref="M2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6" orientation="portrait" r:id="rId1"/>
  <headerFooter>
    <oddHeader xml:space="preserve">&amp;C
&amp;16   
</oddHeader>
    <oddFooter>&amp;RRT03-F23 Vr.3 (2018-03-12)</oddFooter>
  </headerFooter>
  <rowBreaks count="1" manualBreakCount="1">
    <brk id="33" max="1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'DATOS 1'!$F$89:$F$94</xm:f>
          </x14:formula1>
          <xm:sqref>J19</xm:sqref>
        </x14:dataValidation>
        <x14:dataValidation type="list" allowBlank="1" showInputMessage="1" showErrorMessage="1">
          <x14:formula1>
            <xm:f>'DATOS 1'!$B$68:$B$87</xm:f>
          </x14:formula1>
          <xm:sqref>J18</xm:sqref>
        </x14:dataValidation>
        <x14:dataValidation type="list" allowBlank="1" showInputMessage="1" showErrorMessage="1">
          <x14:formula1>
            <xm:f>'DATOS 1'!$N$10:$N$61</xm:f>
          </x14:formula1>
          <xm:sqref>E6</xm:sqref>
        </x14:dataValidation>
        <x14:dataValidation type="list" allowBlank="1" showInputMessage="1" showErrorMessage="1">
          <x14:formula1>
            <xm:f>'DATOS 1'!$B$6:$B$28</xm:f>
          </x14:formula1>
          <xm:sqref>I3 J6</xm:sqref>
        </x14:dataValidation>
        <x14:dataValidation type="list" allowBlank="1" showInputMessage="1" showErrorMessage="1">
          <x14:formula1>
            <xm:f>'DATOS 1'!$N$83:$N$87</xm:f>
          </x14:formula1>
          <xm:sqref>J24</xm:sqref>
        </x14:dataValidation>
        <x14:dataValidation type="list" allowBlank="1" showInputMessage="1" showErrorMessage="1">
          <x14:formula1>
            <xm:f>'DATOS 1'!$N$69:$N$75</xm:f>
          </x14:formula1>
          <xm:sqref>J13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B6FD03"/>
  </sheetPr>
  <dimension ref="A1:P82"/>
  <sheetViews>
    <sheetView showGridLines="0" view="pageBreakPreview" topLeftCell="A16" zoomScale="85" zoomScaleNormal="60" zoomScaleSheetLayoutView="85" workbookViewId="0">
      <selection activeCell="E6" sqref="E6"/>
    </sheetView>
  </sheetViews>
  <sheetFormatPr baseColWidth="10" defaultRowHeight="31.5" customHeight="1" x14ac:dyDescent="0.2"/>
  <cols>
    <col min="1" max="1" width="11.42578125" style="77" customWidth="1"/>
    <col min="2" max="2" width="12" style="77" customWidth="1"/>
    <col min="3" max="3" width="13.5703125" style="77" customWidth="1"/>
    <col min="4" max="4" width="16.140625" style="77" customWidth="1"/>
    <col min="5" max="5" width="14" style="77" customWidth="1"/>
    <col min="6" max="6" width="13.85546875" style="77" bestFit="1" customWidth="1"/>
    <col min="7" max="7" width="15.28515625" style="77" bestFit="1" customWidth="1"/>
    <col min="8" max="9" width="13.7109375" style="77" bestFit="1" customWidth="1"/>
    <col min="10" max="10" width="13.7109375" style="77" customWidth="1"/>
    <col min="11" max="16384" width="11.42578125" style="47"/>
  </cols>
  <sheetData>
    <row r="1" spans="1:16" ht="47.25" customHeight="1" thickBot="1" x14ac:dyDescent="0.25">
      <c r="A1" s="530"/>
      <c r="B1" s="531"/>
      <c r="C1" s="532" t="s">
        <v>305</v>
      </c>
      <c r="D1" s="533"/>
      <c r="E1" s="533"/>
      <c r="F1" s="533"/>
      <c r="G1" s="533"/>
      <c r="H1" s="533"/>
      <c r="I1" s="533"/>
      <c r="J1" s="534"/>
      <c r="K1" s="46"/>
      <c r="L1" s="46"/>
      <c r="M1" s="46"/>
      <c r="N1" s="46"/>
      <c r="O1" s="46"/>
      <c r="P1" s="46"/>
    </row>
    <row r="2" spans="1:16" s="50" customFormat="1" ht="9.75" customHeight="1" thickBot="1" x14ac:dyDescent="0.25">
      <c r="A2" s="48"/>
      <c r="B2" s="48"/>
      <c r="C2" s="49"/>
      <c r="D2" s="49"/>
      <c r="E2" s="49"/>
      <c r="F2" s="49"/>
      <c r="G2" s="49"/>
      <c r="H2" s="49"/>
      <c r="K2" s="51"/>
      <c r="M2" s="52"/>
    </row>
    <row r="3" spans="1:16" s="51" customFormat="1" ht="35.25" customHeight="1" thickBot="1" x14ac:dyDescent="0.25">
      <c r="A3" s="53" t="s">
        <v>33</v>
      </c>
      <c r="B3" s="54" t="s">
        <v>79</v>
      </c>
      <c r="C3" s="55" t="s">
        <v>214</v>
      </c>
      <c r="D3" s="55" t="s">
        <v>306</v>
      </c>
      <c r="E3" s="55" t="s">
        <v>307</v>
      </c>
      <c r="F3" s="56" t="s">
        <v>34</v>
      </c>
      <c r="G3" s="56" t="s">
        <v>35</v>
      </c>
      <c r="H3" s="57" t="s">
        <v>308</v>
      </c>
      <c r="I3" s="535"/>
      <c r="J3" s="536"/>
      <c r="K3" s="50"/>
    </row>
    <row r="4" spans="1:16" s="50" customFormat="1" ht="29.25" customHeight="1" thickBot="1" x14ac:dyDescent="0.25">
      <c r="A4" s="58" t="e">
        <f>VLOOKUP($I$3,'DATOS 1'!B6:J28,2,FALSE)</f>
        <v>#N/A</v>
      </c>
      <c r="B4" s="58" t="e">
        <f>VLOOKUP($I$3,'DATOS 1'!$B$6:$J$28,3,FALSE)</f>
        <v>#N/A</v>
      </c>
      <c r="C4" s="59" t="e">
        <f>VLOOKUP($I$3,'DATOS 1'!$B$6:$J$28,8,FALSE)</f>
        <v>#N/A</v>
      </c>
      <c r="D4" s="59" t="e">
        <f>VLOOKUP($I$3,'DATOS 1'!$B$6:$J$28,6,FALSE)</f>
        <v>#N/A</v>
      </c>
      <c r="E4" s="58" t="e">
        <f>VLOOKUP($I$3,'DATOS 1'!$B$6:$J$28,7,FALSE)</f>
        <v>#N/A</v>
      </c>
      <c r="F4" s="58" t="e">
        <f>VLOOKUP($I$3,'DATOS 1'!$B$6:$J$28,4,FALSE)</f>
        <v>#N/A</v>
      </c>
      <c r="G4" s="58" t="e">
        <f>VLOOKUP($I$3,'DATOS 1'!$B$6:$J$28,5,FALSE)</f>
        <v>#N/A</v>
      </c>
      <c r="H4" s="59" t="e">
        <f>VLOOKUP($I$3,'DATOS 1'!$B$6:$J$28,9,FALSE)</f>
        <v>#N/A</v>
      </c>
      <c r="I4" s="537"/>
      <c r="J4" s="538"/>
      <c r="K4" s="47"/>
      <c r="L4" s="60"/>
      <c r="M4" s="60"/>
    </row>
    <row r="5" spans="1:16" s="62" customFormat="1" ht="6.75" customHeight="1" thickBot="1" x14ac:dyDescent="0.25">
      <c r="A5" s="61"/>
      <c r="B5" s="61"/>
      <c r="C5" s="61"/>
      <c r="F5" s="61"/>
      <c r="G5" s="61"/>
      <c r="H5" s="61"/>
      <c r="K5" s="47"/>
    </row>
    <row r="6" spans="1:16" ht="31.5" customHeight="1" thickBot="1" x14ac:dyDescent="0.25">
      <c r="A6" s="527" t="s">
        <v>36</v>
      </c>
      <c r="B6" s="528"/>
      <c r="C6" s="528"/>
      <c r="D6" s="529"/>
      <c r="E6" s="41"/>
      <c r="F6" s="527" t="s">
        <v>37</v>
      </c>
      <c r="G6" s="528"/>
      <c r="H6" s="528"/>
      <c r="I6" s="529"/>
      <c r="J6" s="42"/>
    </row>
    <row r="7" spans="1:16" ht="31.5" customHeight="1" x14ac:dyDescent="0.2">
      <c r="A7" s="63" t="s">
        <v>38</v>
      </c>
      <c r="B7" s="64" t="e">
        <f>VLOOKUP($E$6,'DATOS 1'!N10:AA61,2,FALSE)</f>
        <v>#N/A</v>
      </c>
      <c r="C7" s="65" t="s">
        <v>23</v>
      </c>
      <c r="D7" s="66" t="e">
        <f>VLOOKUP($E$6,'DATOS 1'!N10:AA61,3,FALSE)</f>
        <v>#N/A</v>
      </c>
      <c r="E7" s="67"/>
      <c r="F7" s="63" t="s">
        <v>38</v>
      </c>
      <c r="G7" s="66" t="e">
        <f>VLOOKUP($J$6,'DATOS 1'!B36:I58,2,FALSE)</f>
        <v>#N/A</v>
      </c>
      <c r="H7" s="68" t="s">
        <v>23</v>
      </c>
      <c r="I7" s="66" t="e">
        <f>VLOOKUP($J$6,'DATOS 1'!B36:I58,3,FALSE)</f>
        <v>#N/A</v>
      </c>
      <c r="J7" s="69"/>
    </row>
    <row r="8" spans="1:16" ht="31.5" customHeight="1" x14ac:dyDescent="0.2">
      <c r="A8" s="70" t="s">
        <v>39</v>
      </c>
      <c r="B8" s="71" t="e">
        <f>VLOOKUP($E$6,'DATOS 1'!N10:AA61,4,FALSE)</f>
        <v>#N/A</v>
      </c>
      <c r="C8" s="72" t="s">
        <v>40</v>
      </c>
      <c r="D8" s="73" t="e">
        <f>VLOOKUP($E$6,'DATOS 1'!N10:AA61,5,FALSE)</f>
        <v>#N/A</v>
      </c>
      <c r="E8" s="67"/>
      <c r="F8" s="70" t="s">
        <v>39</v>
      </c>
      <c r="G8" s="71" t="e">
        <f>VLOOKUP($J$6,'DATOS 1'!B36:I58,4,FALSE)</f>
        <v>#N/A</v>
      </c>
      <c r="H8" s="72" t="s">
        <v>40</v>
      </c>
      <c r="I8" s="73" t="e">
        <f>VLOOKUP($J$6,'DATOS 1'!B36:I58,5,FALSE)</f>
        <v>#N/A</v>
      </c>
      <c r="J8" s="69"/>
    </row>
    <row r="9" spans="1:16" ht="31.5" customHeight="1" x14ac:dyDescent="0.2">
      <c r="A9" s="74" t="s">
        <v>41</v>
      </c>
      <c r="B9" s="71" t="e">
        <f>VLOOKUP($E$6,'DATOS 1'!N10:AA61,6,FALSE)</f>
        <v>#N/A</v>
      </c>
      <c r="C9" s="75" t="s">
        <v>31</v>
      </c>
      <c r="D9" s="76" t="e">
        <f>VLOOKUP($E$6,'DATOS 1'!N10:AA61,7,FALSE)</f>
        <v>#N/A</v>
      </c>
      <c r="F9" s="509" t="s">
        <v>91</v>
      </c>
      <c r="G9" s="510"/>
      <c r="H9" s="71" t="e">
        <f>VLOOKUP($J$6,'DATOS 1'!B36:I58,6,FALSE)</f>
        <v>#N/A</v>
      </c>
      <c r="I9" s="78" t="s">
        <v>1</v>
      </c>
      <c r="J9" s="69"/>
      <c r="K9" s="79"/>
    </row>
    <row r="10" spans="1:16" s="79" customFormat="1" ht="31.5" customHeight="1" x14ac:dyDescent="0.25">
      <c r="A10" s="509" t="s">
        <v>92</v>
      </c>
      <c r="B10" s="510"/>
      <c r="C10" s="71" t="e">
        <f>VLOOKUP($E$6,'DATOS 1'!N10:AA61,8,FALSE)</f>
        <v>#N/A</v>
      </c>
      <c r="D10" s="78" t="s">
        <v>1</v>
      </c>
      <c r="F10" s="509" t="s">
        <v>93</v>
      </c>
      <c r="G10" s="510"/>
      <c r="H10" s="71" t="e">
        <f>VLOOKUP($J$6,'DATOS 1'!B36:I58,7,FALSE)</f>
        <v>#N/A</v>
      </c>
      <c r="I10" s="78" t="s">
        <v>109</v>
      </c>
      <c r="J10" s="80"/>
    </row>
    <row r="11" spans="1:16" s="79" customFormat="1" ht="31.5" customHeight="1" thickBot="1" x14ac:dyDescent="0.3">
      <c r="A11" s="509" t="s">
        <v>94</v>
      </c>
      <c r="B11" s="510"/>
      <c r="C11" s="71" t="e">
        <f>VLOOKUP($E$6,'DATOS 1'!N10:AA61,9,FALSE)</f>
        <v>#N/A</v>
      </c>
      <c r="D11" s="78" t="s">
        <v>3</v>
      </c>
      <c r="E11" s="81"/>
      <c r="F11" s="539" t="s">
        <v>95</v>
      </c>
      <c r="G11" s="540"/>
      <c r="H11" s="82" t="e">
        <f>VLOOKUP($J$6,'DATOS 1'!B36:I58,8,FALSE)</f>
        <v>#N/A</v>
      </c>
      <c r="I11" s="83" t="s">
        <v>109</v>
      </c>
      <c r="J11" s="80"/>
    </row>
    <row r="12" spans="1:16" s="79" customFormat="1" ht="31.5" customHeight="1" thickBot="1" x14ac:dyDescent="0.3">
      <c r="A12" s="509" t="s">
        <v>96</v>
      </c>
      <c r="B12" s="510"/>
      <c r="C12" s="71" t="e">
        <f>VLOOKUP($E$6,'DATOS 1'!N10:AA61,10,FALSE)</f>
        <v>#N/A</v>
      </c>
      <c r="D12" s="78" t="s">
        <v>3</v>
      </c>
      <c r="E12" s="80"/>
      <c r="F12" s="80"/>
      <c r="G12" s="80"/>
      <c r="H12" s="80"/>
    </row>
    <row r="13" spans="1:16" s="79" customFormat="1" ht="31.5" customHeight="1" thickBot="1" x14ac:dyDescent="0.3">
      <c r="A13" s="509" t="s">
        <v>97</v>
      </c>
      <c r="B13" s="510"/>
      <c r="C13" s="71" t="e">
        <f>VLOOKUP($E$6,'DATOS 1'!N10:AA61,11,FALSE)</f>
        <v>#N/A</v>
      </c>
      <c r="D13" s="78" t="s">
        <v>109</v>
      </c>
      <c r="E13" s="80"/>
      <c r="F13" s="527" t="s">
        <v>43</v>
      </c>
      <c r="G13" s="528"/>
      <c r="H13" s="528"/>
      <c r="I13" s="529"/>
      <c r="J13" s="43"/>
    </row>
    <row r="14" spans="1:16" s="79" customFormat="1" ht="31.5" customHeight="1" x14ac:dyDescent="0.2">
      <c r="A14" s="509" t="s">
        <v>98</v>
      </c>
      <c r="B14" s="510"/>
      <c r="C14" s="71" t="e">
        <f>VLOOKUP($E$6,'DATOS 1'!N10:AA61,12,FALSE)</f>
        <v>#N/A</v>
      </c>
      <c r="D14" s="78" t="s">
        <v>109</v>
      </c>
      <c r="E14" s="80"/>
      <c r="F14" s="63" t="s">
        <v>23</v>
      </c>
      <c r="G14" s="64" t="e">
        <f>VLOOKUP($J$13,'DATOS 1'!$N$68:$Q$75,2,FALSE)</f>
        <v>#N/A</v>
      </c>
      <c r="H14" s="68" t="s">
        <v>39</v>
      </c>
      <c r="I14" s="64" t="e">
        <f>VLOOKUP($J$13,'DATOS 1'!$N$68:$R$75,3,FALSE)</f>
        <v>#N/A</v>
      </c>
      <c r="J14" s="84"/>
      <c r="K14" s="47"/>
    </row>
    <row r="15" spans="1:16" ht="31.5" customHeight="1" thickBot="1" x14ac:dyDescent="0.25">
      <c r="A15" s="511" t="s">
        <v>99</v>
      </c>
      <c r="B15" s="512"/>
      <c r="C15" s="82" t="e">
        <f>VLOOKUP($E$6,'DATOS 1'!N10:AA61,13,FALSE)</f>
        <v>#N/A</v>
      </c>
      <c r="D15" s="83" t="s">
        <v>109</v>
      </c>
      <c r="E15" s="69"/>
      <c r="F15" s="85" t="s">
        <v>90</v>
      </c>
      <c r="G15" s="82" t="e">
        <f>VLOOKUP($J$13,'DATOS 1'!$N$68:$Q$75,4,FALSE)</f>
        <v>#N/A</v>
      </c>
      <c r="H15" s="82" t="s">
        <v>1</v>
      </c>
      <c r="I15" s="86" t="s">
        <v>246</v>
      </c>
      <c r="J15" s="87" t="e">
        <f>VLOOKUP($J$13,'DATOS 1'!$N$68:$R$75,5,FALSE)</f>
        <v>#N/A</v>
      </c>
      <c r="K15" s="62"/>
    </row>
    <row r="16" spans="1:16" s="62" customFormat="1" ht="6.75" customHeight="1" thickBot="1" x14ac:dyDescent="0.25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47"/>
    </row>
    <row r="17" spans="1:11" ht="31.5" customHeight="1" thickBot="1" x14ac:dyDescent="0.25">
      <c r="A17" s="513" t="s">
        <v>44</v>
      </c>
      <c r="B17" s="514"/>
      <c r="C17" s="514"/>
      <c r="D17" s="514"/>
      <c r="E17" s="514"/>
      <c r="F17" s="514"/>
      <c r="G17" s="514"/>
      <c r="H17" s="514"/>
      <c r="I17" s="514"/>
      <c r="J17" s="515"/>
    </row>
    <row r="18" spans="1:11" ht="46.5" customHeight="1" thickBot="1" x14ac:dyDescent="0.25">
      <c r="A18" s="88" t="s">
        <v>23</v>
      </c>
      <c r="B18" s="89" t="e">
        <f>VLOOKUP($J$18,'DATOS 1'!B68:K87,2,FALSE)</f>
        <v>#N/A</v>
      </c>
      <c r="C18" s="90" t="s">
        <v>16</v>
      </c>
      <c r="D18" s="91" t="e">
        <f>VLOOKUP($J$18,'DATOS 1'!$B$67:$J$87,3,FALSE)</f>
        <v>#N/A</v>
      </c>
      <c r="E18" s="92" t="s">
        <v>41</v>
      </c>
      <c r="F18" s="516" t="e">
        <f>VLOOKUP($J$18,'DATOS 1'!$B$67:$K$87,10,FALSE)</f>
        <v>#N/A</v>
      </c>
      <c r="G18" s="517"/>
      <c r="H18" s="90" t="s">
        <v>42</v>
      </c>
      <c r="I18" s="93" t="e">
        <f>VLOOKUP($J$18,'DATOS 1'!$B$67:$J$87,9,FALSE)</f>
        <v>#N/A</v>
      </c>
      <c r="J18" s="44"/>
    </row>
    <row r="19" spans="1:11" ht="31.5" customHeight="1" thickBot="1" x14ac:dyDescent="0.25">
      <c r="A19" s="518" t="s">
        <v>266</v>
      </c>
      <c r="B19" s="519"/>
      <c r="C19" s="94" t="s">
        <v>45</v>
      </c>
      <c r="D19" s="95" t="e">
        <f>VLOOKUP(J19,'DATOS 1'!F89:I94,2,FALSE)</f>
        <v>#N/A</v>
      </c>
      <c r="E19" s="520" t="s">
        <v>46</v>
      </c>
      <c r="F19" s="521"/>
      <c r="G19" s="96" t="e">
        <f>VLOOKUP(J19,'DATOS 1'!F89:I94,3,FALSE)</f>
        <v>#N/A</v>
      </c>
      <c r="H19" s="207" t="s">
        <v>22</v>
      </c>
      <c r="I19" s="96" t="e">
        <f>VLOOKUP(J19,'DATOS 1'!F89:I94,4,FALSE)</f>
        <v>#N/A</v>
      </c>
      <c r="J19" s="44"/>
      <c r="K19" s="98"/>
    </row>
    <row r="20" spans="1:11" s="98" customFormat="1" ht="15" customHeight="1" thickBot="1" x14ac:dyDescent="0.25">
      <c r="A20" s="99"/>
      <c r="B20" s="99"/>
      <c r="C20" s="99"/>
      <c r="D20" s="99"/>
      <c r="E20" s="99"/>
      <c r="F20" s="99"/>
      <c r="G20" s="99"/>
      <c r="H20" s="99"/>
      <c r="I20" s="99"/>
      <c r="J20" s="99"/>
      <c r="K20" s="100"/>
    </row>
    <row r="21" spans="1:11" s="100" customFormat="1" ht="31.5" customHeight="1" thickBot="1" x14ac:dyDescent="0.25">
      <c r="A21" s="481" t="s">
        <v>47</v>
      </c>
      <c r="B21" s="482"/>
      <c r="C21" s="482"/>
      <c r="D21" s="482"/>
      <c r="E21" s="482"/>
      <c r="F21" s="482"/>
      <c r="G21" s="482"/>
      <c r="H21" s="482"/>
      <c r="I21" s="482"/>
      <c r="J21" s="483"/>
      <c r="K21" s="99"/>
    </row>
    <row r="22" spans="1:11" s="99" customFormat="1" ht="2.25" customHeight="1" thickBot="1" x14ac:dyDescent="0.25">
      <c r="A22" s="101"/>
      <c r="B22" s="102"/>
      <c r="C22" s="102"/>
      <c r="D22" s="102"/>
      <c r="E22" s="102"/>
      <c r="F22" s="102"/>
      <c r="G22" s="102"/>
      <c r="H22" s="102"/>
      <c r="I22" s="102"/>
      <c r="J22" s="103"/>
      <c r="K22" s="100"/>
    </row>
    <row r="23" spans="1:11" s="100" customFormat="1" ht="31.5" customHeight="1" thickBot="1" x14ac:dyDescent="0.25">
      <c r="A23" s="104" t="s">
        <v>48</v>
      </c>
      <c r="B23" s="24"/>
      <c r="C23" s="495" t="s">
        <v>45</v>
      </c>
      <c r="D23" s="496"/>
      <c r="E23" s="18"/>
      <c r="F23" s="497" t="s">
        <v>46</v>
      </c>
      <c r="G23" s="498"/>
      <c r="H23" s="22"/>
      <c r="I23" s="105" t="s">
        <v>22</v>
      </c>
      <c r="J23" s="45"/>
      <c r="K23" s="98"/>
    </row>
    <row r="24" spans="1:11" s="98" customFormat="1" ht="15" customHeight="1" thickBot="1" x14ac:dyDescent="0.25">
      <c r="A24" s="99"/>
      <c r="B24" s="99"/>
      <c r="C24" s="99"/>
      <c r="D24" s="99"/>
      <c r="E24" s="99"/>
      <c r="F24" s="99"/>
      <c r="G24" s="99"/>
      <c r="H24" s="99"/>
      <c r="I24" s="99"/>
      <c r="J24" s="44"/>
      <c r="K24" s="100"/>
    </row>
    <row r="25" spans="1:11" s="100" customFormat="1" ht="29.25" customHeight="1" thickBot="1" x14ac:dyDescent="0.25">
      <c r="A25" s="205" t="s">
        <v>186</v>
      </c>
      <c r="B25" s="107">
        <v>6</v>
      </c>
      <c r="C25" s="522" t="s">
        <v>49</v>
      </c>
      <c r="D25" s="523"/>
      <c r="E25" s="523"/>
      <c r="F25" s="523"/>
      <c r="G25" s="523"/>
      <c r="H25" s="524"/>
      <c r="I25" s="525" t="s">
        <v>215</v>
      </c>
      <c r="J25" s="526"/>
    </row>
    <row r="26" spans="1:11" s="100" customFormat="1" ht="31.5" customHeight="1" thickBot="1" x14ac:dyDescent="0.25">
      <c r="A26" s="493" t="s">
        <v>50</v>
      </c>
      <c r="B26" s="506"/>
      <c r="C26" s="108">
        <v>1</v>
      </c>
      <c r="D26" s="108">
        <v>2</v>
      </c>
      <c r="E26" s="108">
        <v>3</v>
      </c>
      <c r="F26" s="108">
        <v>4</v>
      </c>
      <c r="G26" s="108">
        <v>5</v>
      </c>
      <c r="H26" s="109">
        <v>6</v>
      </c>
      <c r="I26" s="507"/>
      <c r="J26" s="508"/>
    </row>
    <row r="27" spans="1:11" s="100" customFormat="1" ht="31.5" customHeight="1" x14ac:dyDescent="0.2">
      <c r="A27" s="493" t="s">
        <v>51</v>
      </c>
      <c r="B27" s="206" t="s">
        <v>0</v>
      </c>
      <c r="C27" s="368"/>
      <c r="D27" s="368"/>
      <c r="E27" s="368"/>
      <c r="F27" s="368"/>
      <c r="G27" s="368"/>
      <c r="H27" s="368"/>
      <c r="I27" s="99"/>
      <c r="J27" s="99"/>
    </row>
    <row r="28" spans="1:11" s="100" customFormat="1" ht="31.5" customHeight="1" x14ac:dyDescent="0.2">
      <c r="A28" s="493"/>
      <c r="B28" s="206" t="s">
        <v>2</v>
      </c>
      <c r="C28" s="368"/>
      <c r="D28" s="368"/>
      <c r="E28" s="368"/>
      <c r="F28" s="368"/>
      <c r="G28" s="368"/>
      <c r="H28" s="368"/>
      <c r="I28" s="99"/>
      <c r="J28" s="99"/>
    </row>
    <row r="29" spans="1:11" s="100" customFormat="1" ht="31.5" customHeight="1" x14ac:dyDescent="0.2">
      <c r="A29" s="493"/>
      <c r="B29" s="206" t="s">
        <v>2</v>
      </c>
      <c r="C29" s="368"/>
      <c r="D29" s="368"/>
      <c r="E29" s="368"/>
      <c r="F29" s="368"/>
      <c r="G29" s="368"/>
      <c r="H29" s="368"/>
      <c r="I29" s="99"/>
      <c r="J29" s="99"/>
    </row>
    <row r="30" spans="1:11" s="100" customFormat="1" ht="31.5" customHeight="1" thickBot="1" x14ac:dyDescent="0.25">
      <c r="A30" s="494"/>
      <c r="B30" s="111" t="s">
        <v>0</v>
      </c>
      <c r="C30" s="369"/>
      <c r="D30" s="369"/>
      <c r="E30" s="369"/>
      <c r="F30" s="369"/>
      <c r="G30" s="369"/>
      <c r="H30" s="369"/>
      <c r="I30" s="99"/>
      <c r="J30" s="99"/>
      <c r="K30" s="98"/>
    </row>
    <row r="31" spans="1:11" s="98" customFormat="1" ht="15" customHeight="1" thickBot="1" x14ac:dyDescent="0.25">
      <c r="A31" s="99"/>
      <c r="B31" s="99"/>
      <c r="C31" s="99"/>
      <c r="D31" s="99"/>
      <c r="E31" s="99"/>
      <c r="F31" s="99"/>
      <c r="G31" s="99"/>
      <c r="H31" s="99"/>
      <c r="I31" s="99"/>
      <c r="J31" s="99"/>
      <c r="K31" s="100"/>
    </row>
    <row r="32" spans="1:11" s="100" customFormat="1" ht="31.5" customHeight="1" thickBot="1" x14ac:dyDescent="0.25">
      <c r="A32" s="112" t="s">
        <v>52</v>
      </c>
      <c r="B32" s="19"/>
      <c r="C32" s="495" t="s">
        <v>45</v>
      </c>
      <c r="D32" s="496"/>
      <c r="E32" s="18"/>
      <c r="F32" s="497" t="s">
        <v>46</v>
      </c>
      <c r="G32" s="498"/>
      <c r="H32" s="22"/>
      <c r="I32" s="113" t="s">
        <v>22</v>
      </c>
      <c r="J32" s="23"/>
      <c r="K32" s="98"/>
    </row>
    <row r="33" spans="1:11" s="98" customFormat="1" ht="12" customHeight="1" x14ac:dyDescent="0.2">
      <c r="A33" s="114"/>
      <c r="B33" s="114"/>
      <c r="C33" s="114"/>
      <c r="D33" s="114"/>
      <c r="E33" s="114"/>
      <c r="F33" s="114"/>
      <c r="G33" s="114"/>
      <c r="H33" s="114"/>
      <c r="I33" s="114"/>
      <c r="J33" s="114"/>
      <c r="K33" s="100"/>
    </row>
    <row r="34" spans="1:11" s="100" customFormat="1" ht="15" customHeight="1" thickBot="1" x14ac:dyDescent="0.25">
      <c r="A34" s="115"/>
      <c r="B34" s="115"/>
      <c r="C34" s="115"/>
      <c r="D34" s="115"/>
      <c r="E34" s="115"/>
      <c r="F34" s="115"/>
      <c r="G34" s="115"/>
      <c r="H34" s="115"/>
      <c r="I34" s="115"/>
      <c r="J34" s="115"/>
    </row>
    <row r="35" spans="1:11" s="100" customFormat="1" ht="32.25" customHeight="1" thickBot="1" x14ac:dyDescent="0.25">
      <c r="A35" s="481" t="s">
        <v>53</v>
      </c>
      <c r="B35" s="482"/>
      <c r="C35" s="482"/>
      <c r="D35" s="482"/>
      <c r="E35" s="482"/>
      <c r="F35" s="482"/>
      <c r="G35" s="482"/>
      <c r="H35" s="482"/>
      <c r="I35" s="482"/>
      <c r="J35" s="483"/>
    </row>
    <row r="36" spans="1:11" s="100" customFormat="1" ht="3.75" customHeight="1" thickBot="1" x14ac:dyDescent="0.25">
      <c r="A36" s="114"/>
      <c r="B36" s="99"/>
      <c r="C36" s="99"/>
      <c r="D36" s="99"/>
      <c r="E36" s="99"/>
      <c r="F36" s="99"/>
      <c r="G36" s="99"/>
      <c r="H36" s="99"/>
      <c r="I36" s="99"/>
      <c r="J36" s="114"/>
    </row>
    <row r="37" spans="1:11" s="100" customFormat="1" ht="31.5" customHeight="1" thickBot="1" x14ac:dyDescent="0.25">
      <c r="A37" s="99"/>
      <c r="B37" s="464" t="s">
        <v>54</v>
      </c>
      <c r="C37" s="465"/>
      <c r="D37" s="465"/>
      <c r="E37" s="465"/>
      <c r="F37" s="465"/>
      <c r="G37" s="465"/>
      <c r="H37" s="466"/>
      <c r="I37" s="99"/>
      <c r="J37" s="99"/>
    </row>
    <row r="38" spans="1:11" s="100" customFormat="1" ht="31.5" customHeight="1" thickBot="1" x14ac:dyDescent="0.25">
      <c r="A38" s="99"/>
      <c r="B38" s="116" t="s">
        <v>50</v>
      </c>
      <c r="C38" s="117">
        <v>1</v>
      </c>
      <c r="D38" s="206">
        <v>2</v>
      </c>
      <c r="E38" s="206">
        <v>3</v>
      </c>
      <c r="F38" s="206">
        <v>4</v>
      </c>
      <c r="G38" s="206">
        <v>5</v>
      </c>
      <c r="H38" s="118">
        <v>6</v>
      </c>
      <c r="I38" s="99"/>
      <c r="J38" s="99"/>
    </row>
    <row r="39" spans="1:11" s="100" customFormat="1" ht="31.5" customHeight="1" x14ac:dyDescent="0.2">
      <c r="A39" s="119"/>
      <c r="B39" s="120"/>
      <c r="C39" s="121" t="e">
        <f>+AVERAGE(C27,C30)</f>
        <v>#DIV/0!</v>
      </c>
      <c r="D39" s="122" t="e">
        <f t="shared" ref="D39:H39" si="0">+AVERAGE(D27,D30)</f>
        <v>#DIV/0!</v>
      </c>
      <c r="E39" s="122" t="e">
        <f t="shared" si="0"/>
        <v>#DIV/0!</v>
      </c>
      <c r="F39" s="122" t="e">
        <f t="shared" si="0"/>
        <v>#DIV/0!</v>
      </c>
      <c r="G39" s="122" t="e">
        <f t="shared" si="0"/>
        <v>#DIV/0!</v>
      </c>
      <c r="H39" s="123" t="e">
        <f t="shared" si="0"/>
        <v>#DIV/0!</v>
      </c>
      <c r="I39" s="99"/>
      <c r="J39" s="99"/>
    </row>
    <row r="40" spans="1:11" s="100" customFormat="1" ht="31.5" customHeight="1" x14ac:dyDescent="0.2">
      <c r="A40" s="119"/>
      <c r="B40" s="124"/>
      <c r="C40" s="125" t="e">
        <f>+AVERAGE(C28:C29)</f>
        <v>#DIV/0!</v>
      </c>
      <c r="D40" s="126" t="e">
        <f t="shared" ref="D40:H40" si="1">+AVERAGE(D28:D29)</f>
        <v>#DIV/0!</v>
      </c>
      <c r="E40" s="126" t="e">
        <f t="shared" si="1"/>
        <v>#DIV/0!</v>
      </c>
      <c r="F40" s="126" t="e">
        <f t="shared" si="1"/>
        <v>#DIV/0!</v>
      </c>
      <c r="G40" s="126" t="e">
        <f t="shared" si="1"/>
        <v>#DIV/0!</v>
      </c>
      <c r="H40" s="127" t="e">
        <f t="shared" si="1"/>
        <v>#DIV/0!</v>
      </c>
      <c r="I40" s="99"/>
      <c r="J40" s="99"/>
    </row>
    <row r="41" spans="1:11" s="100" customFormat="1" ht="31.5" customHeight="1" thickBot="1" x14ac:dyDescent="0.25">
      <c r="A41" s="119"/>
      <c r="B41" s="128"/>
      <c r="C41" s="129" t="e">
        <f>+C40-C39</f>
        <v>#DIV/0!</v>
      </c>
      <c r="D41" s="130" t="e">
        <f t="shared" ref="D41:H41" si="2">+D40-D39</f>
        <v>#DIV/0!</v>
      </c>
      <c r="E41" s="130" t="e">
        <f t="shared" si="2"/>
        <v>#DIV/0!</v>
      </c>
      <c r="F41" s="130" t="e">
        <f t="shared" si="2"/>
        <v>#DIV/0!</v>
      </c>
      <c r="G41" s="130" t="e">
        <f t="shared" si="2"/>
        <v>#DIV/0!</v>
      </c>
      <c r="H41" s="131" t="e">
        <f t="shared" si="2"/>
        <v>#DIV/0!</v>
      </c>
      <c r="I41" s="99"/>
      <c r="J41" s="99"/>
    </row>
    <row r="42" spans="1:11" s="100" customFormat="1" ht="31.5" customHeight="1" thickBot="1" x14ac:dyDescent="0.25">
      <c r="A42" s="99"/>
      <c r="B42" s="132" t="s">
        <v>55</v>
      </c>
      <c r="C42" s="133" t="e">
        <f>+AVERAGE(C41:H41)</f>
        <v>#DIV/0!</v>
      </c>
      <c r="D42" s="99"/>
      <c r="E42" s="99"/>
      <c r="F42" s="99"/>
      <c r="G42" s="99"/>
      <c r="H42" s="99"/>
      <c r="I42" s="99"/>
      <c r="J42" s="99"/>
    </row>
    <row r="43" spans="1:11" s="100" customFormat="1" ht="31.5" customHeight="1" thickBot="1" x14ac:dyDescent="0.25">
      <c r="A43" s="99"/>
      <c r="B43" s="134" t="s">
        <v>110</v>
      </c>
      <c r="C43" s="135" t="e">
        <f>+STDEV(C41:H41)</f>
        <v>#DIV/0!</v>
      </c>
      <c r="D43" s="99"/>
      <c r="E43" s="99"/>
      <c r="F43" s="99"/>
      <c r="G43" s="99"/>
      <c r="H43" s="99"/>
      <c r="I43" s="99"/>
      <c r="J43" s="99"/>
      <c r="K43" s="98"/>
    </row>
    <row r="44" spans="1:11" s="98" customFormat="1" ht="15" customHeight="1" x14ac:dyDescent="0.2">
      <c r="A44" s="99"/>
      <c r="B44" s="99"/>
      <c r="C44" s="99"/>
      <c r="D44" s="99"/>
      <c r="E44" s="99"/>
      <c r="F44" s="99"/>
      <c r="G44" s="136"/>
      <c r="H44" s="99"/>
      <c r="I44" s="99"/>
      <c r="J44" s="99"/>
      <c r="K44" s="100"/>
    </row>
    <row r="45" spans="1:11" s="100" customFormat="1" ht="31.5" customHeight="1" thickBot="1" x14ac:dyDescent="0.25">
      <c r="A45" s="499" t="s">
        <v>56</v>
      </c>
      <c r="B45" s="499"/>
      <c r="C45" s="499"/>
      <c r="D45" s="499"/>
      <c r="E45" s="499"/>
      <c r="F45" s="499"/>
      <c r="G45" s="499"/>
      <c r="H45" s="499"/>
      <c r="I45" s="499"/>
      <c r="J45" s="499"/>
    </row>
    <row r="46" spans="1:11" s="100" customFormat="1" ht="31.5" customHeight="1" thickBot="1" x14ac:dyDescent="0.25">
      <c r="A46" s="99"/>
      <c r="B46" s="500" t="s">
        <v>57</v>
      </c>
      <c r="C46" s="501"/>
      <c r="D46" s="137" t="s">
        <v>58</v>
      </c>
      <c r="E46" s="99"/>
      <c r="F46" s="99"/>
      <c r="G46" s="99"/>
      <c r="H46" s="136"/>
      <c r="I46" s="99"/>
      <c r="J46" s="99"/>
    </row>
    <row r="47" spans="1:11" s="100" customFormat="1" ht="31.5" customHeight="1" x14ac:dyDescent="0.2">
      <c r="A47" s="99"/>
      <c r="B47" s="502" t="s">
        <v>45</v>
      </c>
      <c r="C47" s="503"/>
      <c r="D47" s="138" t="e">
        <f>+AVERAGE(E32,E23)</f>
        <v>#DIV/0!</v>
      </c>
      <c r="E47" s="99"/>
      <c r="F47" s="491" t="s">
        <v>100</v>
      </c>
      <c r="G47" s="492"/>
      <c r="H47" s="139" t="e">
        <f>+(0.34848*D49-0.009024*D48*EXP(0.0612*D47))/(273.15+D47)</f>
        <v>#DIV/0!</v>
      </c>
      <c r="I47" s="140" t="s">
        <v>103</v>
      </c>
      <c r="J47" s="99"/>
    </row>
    <row r="48" spans="1:11" s="100" customFormat="1" ht="31.5" customHeight="1" thickBot="1" x14ac:dyDescent="0.25">
      <c r="A48" s="99"/>
      <c r="B48" s="502" t="s">
        <v>46</v>
      </c>
      <c r="C48" s="503"/>
      <c r="D48" s="138" t="e">
        <f>+AVERAGE(H32,H23)</f>
        <v>#DIV/0!</v>
      </c>
      <c r="E48" s="99"/>
      <c r="F48" s="504" t="s">
        <v>101</v>
      </c>
      <c r="G48" s="505"/>
      <c r="H48" s="141" t="e">
        <f>+H47*((0.001)^2+(0.0001*I19/2)^2+(-0.0034*D19/2)^2+(-0.1*G19/2)^2)^0.5</f>
        <v>#DIV/0!</v>
      </c>
      <c r="I48" s="142" t="s">
        <v>103</v>
      </c>
      <c r="J48" s="99"/>
    </row>
    <row r="49" spans="1:11" s="100" customFormat="1" ht="31.5" customHeight="1" thickBot="1" x14ac:dyDescent="0.25">
      <c r="A49" s="99"/>
      <c r="B49" s="489" t="s">
        <v>22</v>
      </c>
      <c r="C49" s="490"/>
      <c r="D49" s="143" t="e">
        <f>+AVERAGE(J32,J24)</f>
        <v>#DIV/0!</v>
      </c>
      <c r="E49" s="99"/>
      <c r="F49" s="491" t="s">
        <v>102</v>
      </c>
      <c r="G49" s="492"/>
      <c r="H49" s="144">
        <v>1.2</v>
      </c>
      <c r="I49" s="142" t="s">
        <v>103</v>
      </c>
      <c r="J49" s="99"/>
      <c r="K49" s="98"/>
    </row>
    <row r="50" spans="1:11" s="98" customFormat="1" ht="15" customHeight="1" thickBot="1" x14ac:dyDescent="0.25">
      <c r="A50" s="99"/>
      <c r="B50" s="99"/>
      <c r="C50" s="99"/>
      <c r="D50" s="99"/>
      <c r="E50" s="99"/>
      <c r="F50" s="99"/>
      <c r="G50" s="99"/>
      <c r="H50" s="99"/>
      <c r="I50" s="99"/>
      <c r="J50" s="99"/>
      <c r="K50" s="100"/>
    </row>
    <row r="51" spans="1:11" s="100" customFormat="1" ht="31.5" customHeight="1" thickBot="1" x14ac:dyDescent="0.25">
      <c r="A51" s="464" t="s">
        <v>59</v>
      </c>
      <c r="B51" s="465"/>
      <c r="C51" s="465"/>
      <c r="D51" s="465"/>
      <c r="E51" s="465"/>
      <c r="F51" s="465"/>
      <c r="G51" s="465"/>
      <c r="H51" s="465"/>
      <c r="I51" s="465"/>
      <c r="J51" s="466"/>
    </row>
    <row r="52" spans="1:11" s="100" customFormat="1" ht="31.5" customHeight="1" x14ac:dyDescent="0.35">
      <c r="A52" s="99"/>
      <c r="B52" s="145" t="s">
        <v>60</v>
      </c>
      <c r="C52" s="146"/>
      <c r="D52" s="467" t="s">
        <v>104</v>
      </c>
      <c r="E52" s="467"/>
      <c r="F52" s="147" t="s">
        <v>61</v>
      </c>
      <c r="G52" s="148" t="s">
        <v>62</v>
      </c>
      <c r="H52" s="468" t="s">
        <v>63</v>
      </c>
      <c r="I52" s="469"/>
      <c r="J52" s="99"/>
    </row>
    <row r="53" spans="1:11" s="100" customFormat="1" ht="31.5" customHeight="1" thickBot="1" x14ac:dyDescent="0.25">
      <c r="A53" s="99"/>
      <c r="B53" s="149" t="e">
        <f>+C42</f>
        <v>#DIV/0!</v>
      </c>
      <c r="C53" s="150" t="s">
        <v>1</v>
      </c>
      <c r="D53" s="151" t="e">
        <f>+C10+C11/1000</f>
        <v>#N/A</v>
      </c>
      <c r="E53" s="150" t="s">
        <v>1</v>
      </c>
      <c r="F53" s="151" t="e">
        <f>+(H47-H49)*(1/H10-1/C13)</f>
        <v>#DIV/0!</v>
      </c>
      <c r="G53" s="152"/>
      <c r="H53" s="144" t="e">
        <f>+(B53+D53*F53)*1000</f>
        <v>#DIV/0!</v>
      </c>
      <c r="I53" s="142" t="s">
        <v>3</v>
      </c>
      <c r="J53" s="99"/>
      <c r="K53" s="98"/>
    </row>
    <row r="54" spans="1:11" s="98" customFormat="1" ht="15" customHeight="1" x14ac:dyDescent="0.2">
      <c r="A54" s="99"/>
      <c r="B54" s="99"/>
      <c r="C54" s="99"/>
      <c r="D54" s="99"/>
      <c r="E54" s="99"/>
      <c r="F54" s="99"/>
      <c r="G54" s="99"/>
      <c r="H54" s="99"/>
      <c r="I54" s="99"/>
      <c r="J54" s="99"/>
      <c r="K54" s="100"/>
    </row>
    <row r="55" spans="1:11" s="100" customFormat="1" ht="31.5" customHeight="1" x14ac:dyDescent="0.2">
      <c r="A55" s="470" t="s">
        <v>64</v>
      </c>
      <c r="B55" s="471"/>
      <c r="C55" s="471"/>
      <c r="D55" s="471"/>
      <c r="E55" s="471"/>
      <c r="F55" s="471"/>
      <c r="G55" s="471"/>
      <c r="H55" s="471"/>
      <c r="I55" s="471"/>
      <c r="J55" s="471"/>
      <c r="K55" s="98"/>
    </row>
    <row r="56" spans="1:11" s="98" customFormat="1" ht="15" customHeight="1" thickBot="1" x14ac:dyDescent="0.25">
      <c r="A56" s="99"/>
      <c r="B56" s="99"/>
      <c r="C56" s="99"/>
      <c r="D56" s="99"/>
      <c r="E56" s="99"/>
      <c r="F56" s="99"/>
      <c r="G56" s="99"/>
      <c r="H56" s="99"/>
      <c r="I56" s="99"/>
      <c r="J56" s="99"/>
      <c r="K56" s="100"/>
    </row>
    <row r="57" spans="1:11" s="100" customFormat="1" ht="31.5" customHeight="1" thickBot="1" x14ac:dyDescent="0.25">
      <c r="A57" s="472" t="s">
        <v>57</v>
      </c>
      <c r="B57" s="473"/>
      <c r="C57" s="474" t="s">
        <v>65</v>
      </c>
      <c r="D57" s="475"/>
      <c r="E57" s="153"/>
      <c r="F57" s="476"/>
      <c r="G57" s="476"/>
      <c r="H57" s="476"/>
      <c r="I57" s="476"/>
      <c r="J57" s="99"/>
    </row>
    <row r="58" spans="1:11" s="100" customFormat="1" ht="31.5" customHeight="1" x14ac:dyDescent="0.2">
      <c r="A58" s="154" t="s">
        <v>66</v>
      </c>
      <c r="B58" s="155"/>
      <c r="C58" s="156" t="e">
        <f>+C43/B25^0.5*1000</f>
        <v>#DIV/0!</v>
      </c>
      <c r="D58" s="157" t="s">
        <v>3</v>
      </c>
      <c r="E58" s="158"/>
      <c r="F58" s="476"/>
      <c r="G58" s="476"/>
      <c r="H58" s="476"/>
      <c r="I58" s="476"/>
      <c r="J58" s="99"/>
    </row>
    <row r="59" spans="1:11" s="100" customFormat="1" ht="31.5" customHeight="1" x14ac:dyDescent="0.2">
      <c r="A59" s="159" t="s">
        <v>67</v>
      </c>
      <c r="B59" s="160" t="s">
        <v>68</v>
      </c>
      <c r="C59" s="161" t="e">
        <f>+C12/2</f>
        <v>#N/A</v>
      </c>
      <c r="D59" s="162" t="s">
        <v>3</v>
      </c>
      <c r="E59" s="158"/>
      <c r="F59" s="476"/>
      <c r="G59" s="476"/>
      <c r="H59" s="476"/>
      <c r="I59" s="476"/>
      <c r="J59" s="99"/>
    </row>
    <row r="60" spans="1:11" s="100" customFormat="1" ht="31.5" customHeight="1" x14ac:dyDescent="0.2">
      <c r="A60" s="163" t="s">
        <v>69</v>
      </c>
      <c r="B60" s="164"/>
      <c r="C60" s="165" t="e">
        <f>+C12/3^0.5</f>
        <v>#N/A</v>
      </c>
      <c r="D60" s="162" t="s">
        <v>3</v>
      </c>
      <c r="E60" s="158"/>
      <c r="F60" s="476"/>
      <c r="G60" s="476"/>
      <c r="H60" s="476"/>
      <c r="I60" s="476"/>
      <c r="J60" s="99"/>
    </row>
    <row r="61" spans="1:11" s="100" customFormat="1" ht="31.5" customHeight="1" x14ac:dyDescent="0.25">
      <c r="A61" s="166" t="s">
        <v>70</v>
      </c>
      <c r="B61" s="167"/>
      <c r="C61" s="168" t="e">
        <f>+SQRT(SUMSQ(C59:C60))</f>
        <v>#N/A</v>
      </c>
      <c r="D61" s="169" t="s">
        <v>3</v>
      </c>
      <c r="E61" s="158"/>
      <c r="F61" s="476"/>
      <c r="G61" s="476"/>
      <c r="H61" s="476"/>
      <c r="I61" s="476"/>
      <c r="J61" s="99"/>
    </row>
    <row r="62" spans="1:11" s="100" customFormat="1" ht="31.5" customHeight="1" x14ac:dyDescent="0.2">
      <c r="A62" s="159" t="s">
        <v>71</v>
      </c>
      <c r="B62" s="160"/>
      <c r="C62" s="170" t="e">
        <f>+H48</f>
        <v>#DIV/0!</v>
      </c>
      <c r="D62" s="162" t="s">
        <v>103</v>
      </c>
      <c r="E62" s="99"/>
      <c r="F62" s="476"/>
      <c r="G62" s="476"/>
      <c r="H62" s="476"/>
      <c r="I62" s="476"/>
      <c r="J62" s="99"/>
    </row>
    <row r="63" spans="1:11" s="100" customFormat="1" ht="31.5" customHeight="1" x14ac:dyDescent="0.2">
      <c r="A63" s="159" t="s">
        <v>72</v>
      </c>
      <c r="B63" s="160"/>
      <c r="C63" s="171" t="e">
        <f>+H11/2</f>
        <v>#N/A</v>
      </c>
      <c r="D63" s="162" t="s">
        <v>103</v>
      </c>
      <c r="E63" s="99"/>
      <c r="F63" s="476"/>
      <c r="G63" s="476"/>
      <c r="H63" s="476"/>
      <c r="I63" s="476"/>
      <c r="J63" s="99"/>
    </row>
    <row r="64" spans="1:11" s="100" customFormat="1" ht="31.5" customHeight="1" thickBot="1" x14ac:dyDescent="0.25">
      <c r="A64" s="159" t="s">
        <v>73</v>
      </c>
      <c r="B64" s="160"/>
      <c r="C64" s="171" t="e">
        <f>+C14/2</f>
        <v>#N/A</v>
      </c>
      <c r="D64" s="162" t="s">
        <v>103</v>
      </c>
      <c r="E64" s="99"/>
      <c r="F64" s="99"/>
      <c r="G64" s="99"/>
      <c r="H64" s="99"/>
      <c r="I64" s="99"/>
      <c r="J64" s="99"/>
    </row>
    <row r="65" spans="1:11" s="100" customFormat="1" ht="31.5" customHeight="1" x14ac:dyDescent="0.25">
      <c r="A65" s="166" t="s">
        <v>74</v>
      </c>
      <c r="B65" s="167"/>
      <c r="C65" s="168" t="e">
        <f>+SQRT(ABS(((C10/1000+C11/1000000)*(C13-H10)/(C13*H10)*C62)^2+((C10/1000+C11/1000000)*(H47-H49))^2*C63^2/H10^4+(C10/1000+C11/1000000)^2*(H47-H49)*((H47-H49)-2*(C15-H49))*C64^2/C13^4))*1000000</f>
        <v>#N/A</v>
      </c>
      <c r="D65" s="169" t="s">
        <v>3</v>
      </c>
      <c r="E65" s="158"/>
      <c r="F65" s="477" t="s">
        <v>75</v>
      </c>
      <c r="G65" s="478"/>
      <c r="H65" s="172" t="e">
        <f>+SQRT(SUMSQ(C58,C61,C65,C66))</f>
        <v>#DIV/0!</v>
      </c>
      <c r="I65" s="140" t="s">
        <v>3</v>
      </c>
      <c r="J65" s="99"/>
    </row>
    <row r="66" spans="1:11" s="100" customFormat="1" ht="31.5" customHeight="1" thickBot="1" x14ac:dyDescent="0.3">
      <c r="A66" s="208" t="s">
        <v>76</v>
      </c>
      <c r="B66" s="174"/>
      <c r="C66" s="175" t="e">
        <f>+(G15/2/3^0.5)*2^0.5*1000</f>
        <v>#N/A</v>
      </c>
      <c r="D66" s="142" t="s">
        <v>3</v>
      </c>
      <c r="E66" s="158"/>
      <c r="F66" s="479" t="s">
        <v>77</v>
      </c>
      <c r="G66" s="480"/>
      <c r="H66" s="176" t="e">
        <f>+H65*2</f>
        <v>#DIV/0!</v>
      </c>
      <c r="I66" s="142" t="s">
        <v>3</v>
      </c>
      <c r="J66" s="99"/>
      <c r="K66" s="98"/>
    </row>
    <row r="67" spans="1:11" s="98" customFormat="1" ht="15" customHeight="1" x14ac:dyDescent="0.2">
      <c r="A67" s="114"/>
      <c r="B67" s="114"/>
      <c r="C67" s="114"/>
      <c r="D67" s="114"/>
      <c r="E67" s="99"/>
      <c r="F67" s="99"/>
      <c r="G67" s="99"/>
      <c r="H67" s="99"/>
      <c r="I67" s="99"/>
      <c r="J67" s="99"/>
      <c r="K67" s="100"/>
    </row>
    <row r="68" spans="1:11" s="100" customFormat="1" ht="31.5" customHeight="1" thickBot="1" x14ac:dyDescent="0.25">
      <c r="A68" s="99"/>
      <c r="B68" s="99"/>
      <c r="C68" s="99"/>
      <c r="D68" s="99"/>
      <c r="E68" s="99"/>
      <c r="F68" s="99"/>
      <c r="G68" s="99"/>
      <c r="H68" s="99"/>
      <c r="I68" s="99"/>
      <c r="J68" s="99"/>
    </row>
    <row r="69" spans="1:11" s="100" customFormat="1" ht="31.5" customHeight="1" thickBot="1" x14ac:dyDescent="0.25">
      <c r="A69" s="481" t="s">
        <v>78</v>
      </c>
      <c r="B69" s="482"/>
      <c r="C69" s="482"/>
      <c r="D69" s="482"/>
      <c r="E69" s="482"/>
      <c r="F69" s="482"/>
      <c r="G69" s="482"/>
      <c r="H69" s="482"/>
      <c r="I69" s="482"/>
      <c r="J69" s="483"/>
    </row>
    <row r="70" spans="1:11" s="100" customFormat="1" ht="31.5" customHeight="1" thickBot="1" x14ac:dyDescent="0.25">
      <c r="A70" s="484" t="s">
        <v>105</v>
      </c>
      <c r="B70" s="485"/>
      <c r="C70" s="485"/>
      <c r="D70" s="486"/>
      <c r="E70" s="177"/>
      <c r="F70" s="178"/>
      <c r="G70" s="487"/>
      <c r="H70" s="487"/>
      <c r="I70" s="487"/>
      <c r="J70" s="488"/>
    </row>
    <row r="71" spans="1:11" s="100" customFormat="1" ht="45.75" customHeight="1" x14ac:dyDescent="0.2">
      <c r="A71" s="179" t="s">
        <v>194</v>
      </c>
      <c r="B71" s="180" t="s">
        <v>137</v>
      </c>
      <c r="C71" s="181"/>
      <c r="D71" s="182" t="s">
        <v>268</v>
      </c>
      <c r="E71" s="458" t="s">
        <v>106</v>
      </c>
      <c r="F71" s="459"/>
      <c r="G71" s="460" t="s">
        <v>80</v>
      </c>
      <c r="H71" s="462" t="s">
        <v>107</v>
      </c>
      <c r="I71" s="462"/>
      <c r="J71" s="462"/>
    </row>
    <row r="72" spans="1:11" s="100" customFormat="1" ht="31.5" customHeight="1" thickBot="1" x14ac:dyDescent="0.25">
      <c r="A72" s="183" t="e">
        <f>C10</f>
        <v>#N/A</v>
      </c>
      <c r="B72" s="184" t="e">
        <f>C11</f>
        <v>#N/A</v>
      </c>
      <c r="C72" s="176" t="e">
        <f>H53</f>
        <v>#DIV/0!</v>
      </c>
      <c r="D72" s="185" t="e">
        <f>A72+B72/1000+C72/1000</f>
        <v>#N/A</v>
      </c>
      <c r="E72" s="176" t="e">
        <f>D72*1000-A72*1000</f>
        <v>#N/A</v>
      </c>
      <c r="F72" s="130" t="s">
        <v>3</v>
      </c>
      <c r="G72" s="461"/>
      <c r="H72" s="186" t="e">
        <f>H66</f>
        <v>#DIV/0!</v>
      </c>
      <c r="I72" s="463" t="s">
        <v>3</v>
      </c>
      <c r="J72" s="463"/>
      <c r="K72" s="47"/>
    </row>
    <row r="73" spans="1:11" ht="31.5" customHeight="1" x14ac:dyDescent="0.2">
      <c r="G73" s="187"/>
    </row>
    <row r="74" spans="1:11" ht="51" customHeight="1" x14ac:dyDescent="0.2"/>
    <row r="76" spans="1:11" ht="31.5" customHeight="1" x14ac:dyDescent="0.2">
      <c r="A76" s="188"/>
      <c r="B76" s="69"/>
      <c r="C76" s="69"/>
      <c r="D76" s="69"/>
      <c r="E76" s="69"/>
      <c r="F76" s="69"/>
      <c r="G76" s="69"/>
      <c r="H76" s="69"/>
      <c r="I76" s="69"/>
      <c r="J76" s="69"/>
    </row>
    <row r="77" spans="1:11" ht="31.5" customHeight="1" x14ac:dyDescent="0.2">
      <c r="A77" s="188"/>
      <c r="B77" s="69"/>
      <c r="C77" s="69"/>
      <c r="D77" s="69"/>
      <c r="E77" s="69"/>
      <c r="F77" s="69"/>
      <c r="G77" s="69"/>
      <c r="H77" s="69"/>
      <c r="I77" s="69"/>
      <c r="J77" s="69"/>
    </row>
    <row r="78" spans="1:11" ht="31.5" customHeight="1" x14ac:dyDescent="0.2">
      <c r="A78" s="188"/>
      <c r="B78" s="69"/>
      <c r="C78" s="69"/>
      <c r="D78" s="69"/>
      <c r="E78" s="69"/>
      <c r="F78" s="69"/>
      <c r="G78" s="69"/>
      <c r="H78" s="69"/>
      <c r="I78" s="69"/>
      <c r="J78" s="69"/>
    </row>
    <row r="79" spans="1:11" ht="31.5" customHeight="1" x14ac:dyDescent="0.2">
      <c r="A79" s="188"/>
      <c r="B79" s="69"/>
      <c r="C79" s="69"/>
      <c r="D79" s="69"/>
      <c r="E79" s="69"/>
      <c r="F79" s="69"/>
      <c r="G79" s="69"/>
      <c r="H79" s="69"/>
      <c r="I79" s="69"/>
      <c r="J79" s="69"/>
    </row>
    <row r="80" spans="1:11" ht="31.5" customHeight="1" x14ac:dyDescent="0.2">
      <c r="A80" s="188"/>
      <c r="B80" s="69"/>
      <c r="C80" s="69"/>
      <c r="D80" s="69"/>
      <c r="E80" s="69"/>
      <c r="F80" s="69"/>
      <c r="G80" s="69"/>
      <c r="H80" s="69"/>
      <c r="I80" s="69"/>
      <c r="J80" s="69"/>
    </row>
    <row r="81" spans="1:10" ht="31.5" customHeight="1" x14ac:dyDescent="0.2">
      <c r="A81" s="188"/>
      <c r="B81" s="69"/>
      <c r="C81" s="69"/>
      <c r="D81" s="69"/>
      <c r="E81" s="69"/>
      <c r="F81" s="69"/>
      <c r="G81" s="69"/>
      <c r="H81" s="69"/>
      <c r="I81" s="69"/>
      <c r="J81" s="69"/>
    </row>
    <row r="82" spans="1:10" ht="31.5" customHeight="1" x14ac:dyDescent="0.2">
      <c r="A82" s="188"/>
      <c r="B82" s="69"/>
      <c r="C82" s="69"/>
      <c r="D82" s="69"/>
      <c r="E82" s="69"/>
      <c r="F82" s="69"/>
      <c r="G82" s="69"/>
      <c r="H82" s="69"/>
      <c r="I82" s="69"/>
      <c r="J82" s="69"/>
    </row>
  </sheetData>
  <sheetProtection algorithmName="SHA-512" hashValue="1PP3VqXSEp+U5RwXhYPdbFZKsL2ygJDFvEjZULULI1BtDWcR2mdigDlp6f6fIr3mvPvVp+wRTDbK/v8Ls0/+LA==" saltValue="o0ONCS9CJeTgMIikIsFYog==" spinCount="100000" sheet="1" objects="1" scenarios="1"/>
  <mergeCells count="55">
    <mergeCell ref="A13:B13"/>
    <mergeCell ref="F13:I13"/>
    <mergeCell ref="A1:B1"/>
    <mergeCell ref="C1:J1"/>
    <mergeCell ref="I3:J4"/>
    <mergeCell ref="A6:D6"/>
    <mergeCell ref="F6:I6"/>
    <mergeCell ref="F9:G9"/>
    <mergeCell ref="A10:B10"/>
    <mergeCell ref="F10:G10"/>
    <mergeCell ref="A11:B11"/>
    <mergeCell ref="F11:G11"/>
    <mergeCell ref="A12:B12"/>
    <mergeCell ref="A26:B26"/>
    <mergeCell ref="I26:J26"/>
    <mergeCell ref="A14:B14"/>
    <mergeCell ref="A15:B15"/>
    <mergeCell ref="A17:J17"/>
    <mergeCell ref="F18:G18"/>
    <mergeCell ref="A19:B19"/>
    <mergeCell ref="E19:F19"/>
    <mergeCell ref="A21:J21"/>
    <mergeCell ref="C23:D23"/>
    <mergeCell ref="F23:G23"/>
    <mergeCell ref="C25:H25"/>
    <mergeCell ref="I25:J25"/>
    <mergeCell ref="B49:C49"/>
    <mergeCell ref="F49:G49"/>
    <mergeCell ref="A27:A30"/>
    <mergeCell ref="C32:D32"/>
    <mergeCell ref="F32:G32"/>
    <mergeCell ref="A35:J35"/>
    <mergeCell ref="B37:H37"/>
    <mergeCell ref="A45:J45"/>
    <mergeCell ref="B46:C46"/>
    <mergeCell ref="B47:C47"/>
    <mergeCell ref="F47:G47"/>
    <mergeCell ref="B48:C48"/>
    <mergeCell ref="F48:G48"/>
    <mergeCell ref="E71:F71"/>
    <mergeCell ref="G71:G72"/>
    <mergeCell ref="H71:J71"/>
    <mergeCell ref="I72:J72"/>
    <mergeCell ref="A51:J51"/>
    <mergeCell ref="D52:E52"/>
    <mergeCell ref="H52:I52"/>
    <mergeCell ref="A55:J55"/>
    <mergeCell ref="A57:B57"/>
    <mergeCell ref="C57:D57"/>
    <mergeCell ref="F57:I63"/>
    <mergeCell ref="F65:G65"/>
    <mergeCell ref="F66:G66"/>
    <mergeCell ref="A69:J69"/>
    <mergeCell ref="A70:D70"/>
    <mergeCell ref="G70:J70"/>
  </mergeCells>
  <dataValidations count="1">
    <dataValidation type="list" allowBlank="1" showInputMessage="1" showErrorMessage="1" sqref="M2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6" orientation="portrait" r:id="rId1"/>
  <headerFooter>
    <oddHeader xml:space="preserve">&amp;C
&amp;16   
</oddHeader>
    <oddFooter>&amp;RRT03-F23 Vr.3 (2018-03-12)</oddFooter>
  </headerFooter>
  <rowBreaks count="1" manualBreakCount="1">
    <brk id="33" max="1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'DATOS 1'!$F$89:$F$94</xm:f>
          </x14:formula1>
          <xm:sqref>J19</xm:sqref>
        </x14:dataValidation>
        <x14:dataValidation type="list" allowBlank="1" showInputMessage="1" showErrorMessage="1">
          <x14:formula1>
            <xm:f>'DATOS 1'!$B$68:$B$87</xm:f>
          </x14:formula1>
          <xm:sqref>J18</xm:sqref>
        </x14:dataValidation>
        <x14:dataValidation type="list" allowBlank="1" showInputMessage="1" showErrorMessage="1">
          <x14:formula1>
            <xm:f>'DATOS 1'!$N$10:$N$61</xm:f>
          </x14:formula1>
          <xm:sqref>E6</xm:sqref>
        </x14:dataValidation>
        <x14:dataValidation type="list" allowBlank="1" showInputMessage="1" showErrorMessage="1">
          <x14:formula1>
            <xm:f>'DATOS 1'!$B$6:$B$28</xm:f>
          </x14:formula1>
          <xm:sqref>I3 J6</xm:sqref>
        </x14:dataValidation>
        <x14:dataValidation type="list" allowBlank="1" showInputMessage="1" showErrorMessage="1">
          <x14:formula1>
            <xm:f>'DATOS 1'!$N$83:$N$87</xm:f>
          </x14:formula1>
          <xm:sqref>J24</xm:sqref>
        </x14:dataValidation>
        <x14:dataValidation type="list" allowBlank="1" showInputMessage="1" showErrorMessage="1">
          <x14:formula1>
            <xm:f>'DATOS 1'!$N$69:$N$75</xm:f>
          </x14:formula1>
          <xm:sqref>J13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rgb="FFB6FD03"/>
  </sheetPr>
  <dimension ref="A1:P82"/>
  <sheetViews>
    <sheetView showGridLines="0" view="pageBreakPreview" topLeftCell="A25" zoomScale="85" zoomScaleNormal="60" zoomScaleSheetLayoutView="85" workbookViewId="0">
      <selection activeCell="E6" sqref="E6"/>
    </sheetView>
  </sheetViews>
  <sheetFormatPr baseColWidth="10" defaultRowHeight="31.5" customHeight="1" x14ac:dyDescent="0.2"/>
  <cols>
    <col min="1" max="1" width="11.42578125" style="77" customWidth="1"/>
    <col min="2" max="2" width="12" style="77" customWidth="1"/>
    <col min="3" max="3" width="13.5703125" style="77" customWidth="1"/>
    <col min="4" max="4" width="16.140625" style="77" customWidth="1"/>
    <col min="5" max="5" width="14" style="77" customWidth="1"/>
    <col min="6" max="6" width="13.85546875" style="77" bestFit="1" customWidth="1"/>
    <col min="7" max="7" width="15.28515625" style="77" bestFit="1" customWidth="1"/>
    <col min="8" max="9" width="13.7109375" style="77" bestFit="1" customWidth="1"/>
    <col min="10" max="10" width="13.7109375" style="77" customWidth="1"/>
    <col min="11" max="16384" width="11.42578125" style="47"/>
  </cols>
  <sheetData>
    <row r="1" spans="1:16" ht="47.25" customHeight="1" thickBot="1" x14ac:dyDescent="0.25">
      <c r="A1" s="530"/>
      <c r="B1" s="531"/>
      <c r="C1" s="532" t="s">
        <v>305</v>
      </c>
      <c r="D1" s="533"/>
      <c r="E1" s="533"/>
      <c r="F1" s="533"/>
      <c r="G1" s="533"/>
      <c r="H1" s="533"/>
      <c r="I1" s="533"/>
      <c r="J1" s="534"/>
      <c r="K1" s="46"/>
      <c r="L1" s="46"/>
      <c r="M1" s="46"/>
      <c r="N1" s="46"/>
      <c r="O1" s="46"/>
      <c r="P1" s="46"/>
    </row>
    <row r="2" spans="1:16" s="50" customFormat="1" ht="9.75" customHeight="1" thickBot="1" x14ac:dyDescent="0.25">
      <c r="A2" s="48"/>
      <c r="B2" s="48"/>
      <c r="C2" s="49"/>
      <c r="D2" s="49"/>
      <c r="E2" s="49"/>
      <c r="F2" s="49"/>
      <c r="G2" s="49"/>
      <c r="H2" s="49"/>
      <c r="K2" s="51"/>
      <c r="M2" s="52"/>
    </row>
    <row r="3" spans="1:16" s="51" customFormat="1" ht="35.25" customHeight="1" thickBot="1" x14ac:dyDescent="0.25">
      <c r="A3" s="53" t="s">
        <v>33</v>
      </c>
      <c r="B3" s="54" t="s">
        <v>79</v>
      </c>
      <c r="C3" s="55" t="s">
        <v>214</v>
      </c>
      <c r="D3" s="55" t="s">
        <v>306</v>
      </c>
      <c r="E3" s="55" t="s">
        <v>307</v>
      </c>
      <c r="F3" s="56" t="s">
        <v>34</v>
      </c>
      <c r="G3" s="56" t="s">
        <v>35</v>
      </c>
      <c r="H3" s="57" t="s">
        <v>308</v>
      </c>
      <c r="I3" s="535"/>
      <c r="J3" s="536"/>
      <c r="K3" s="50"/>
    </row>
    <row r="4" spans="1:16" s="50" customFormat="1" ht="29.25" customHeight="1" thickBot="1" x14ac:dyDescent="0.25">
      <c r="A4" s="58" t="e">
        <f>VLOOKUP($I$3,'DATOS 1'!B6:J28,2,FALSE)</f>
        <v>#N/A</v>
      </c>
      <c r="B4" s="58" t="e">
        <f>VLOOKUP($I$3,'DATOS 1'!$B$6:$J$28,3,FALSE)</f>
        <v>#N/A</v>
      </c>
      <c r="C4" s="59" t="e">
        <f>VLOOKUP($I$3,'DATOS 1'!$B$6:$J$28,8,FALSE)</f>
        <v>#N/A</v>
      </c>
      <c r="D4" s="59" t="e">
        <f>VLOOKUP($I$3,'DATOS 1'!$B$6:$J$28,6,FALSE)</f>
        <v>#N/A</v>
      </c>
      <c r="E4" s="58" t="e">
        <f>VLOOKUP($I$3,'DATOS 1'!$B$6:$J$28,7,FALSE)</f>
        <v>#N/A</v>
      </c>
      <c r="F4" s="58" t="e">
        <f>VLOOKUP($I$3,'DATOS 1'!$B$6:$J$28,4,FALSE)</f>
        <v>#N/A</v>
      </c>
      <c r="G4" s="58" t="e">
        <f>VLOOKUP($I$3,'DATOS 1'!$B$6:$J$28,5,FALSE)</f>
        <v>#N/A</v>
      </c>
      <c r="H4" s="59" t="e">
        <f>VLOOKUP($I$3,'DATOS 1'!$B$6:$J$28,9,FALSE)</f>
        <v>#N/A</v>
      </c>
      <c r="I4" s="537"/>
      <c r="J4" s="538"/>
      <c r="K4" s="47"/>
      <c r="L4" s="60"/>
      <c r="M4" s="60"/>
    </row>
    <row r="5" spans="1:16" s="62" customFormat="1" ht="6.75" customHeight="1" thickBot="1" x14ac:dyDescent="0.25">
      <c r="A5" s="61"/>
      <c r="B5" s="61"/>
      <c r="C5" s="61"/>
      <c r="F5" s="61"/>
      <c r="G5" s="61"/>
      <c r="H5" s="61"/>
      <c r="K5" s="47"/>
    </row>
    <row r="6" spans="1:16" ht="31.5" customHeight="1" thickBot="1" x14ac:dyDescent="0.25">
      <c r="A6" s="527" t="s">
        <v>36</v>
      </c>
      <c r="B6" s="528"/>
      <c r="C6" s="528"/>
      <c r="D6" s="529"/>
      <c r="E6" s="41"/>
      <c r="F6" s="527" t="s">
        <v>37</v>
      </c>
      <c r="G6" s="528"/>
      <c r="H6" s="528"/>
      <c r="I6" s="529"/>
      <c r="J6" s="42"/>
    </row>
    <row r="7" spans="1:16" ht="31.5" customHeight="1" x14ac:dyDescent="0.2">
      <c r="A7" s="63" t="s">
        <v>38</v>
      </c>
      <c r="B7" s="64" t="e">
        <f>VLOOKUP($E$6,'DATOS 1'!N10:AA61,2,FALSE)</f>
        <v>#N/A</v>
      </c>
      <c r="C7" s="65" t="s">
        <v>23</v>
      </c>
      <c r="D7" s="66" t="e">
        <f>VLOOKUP($E$6,'DATOS 1'!N10:AA61,3,FALSE)</f>
        <v>#N/A</v>
      </c>
      <c r="E7" s="67"/>
      <c r="F7" s="63" t="s">
        <v>38</v>
      </c>
      <c r="G7" s="66" t="e">
        <f>VLOOKUP($J$6,'DATOS 1'!B36:I58,2,FALSE)</f>
        <v>#N/A</v>
      </c>
      <c r="H7" s="68" t="s">
        <v>23</v>
      </c>
      <c r="I7" s="66" t="e">
        <f>VLOOKUP($J$6,'DATOS 1'!B36:I58,3,FALSE)</f>
        <v>#N/A</v>
      </c>
      <c r="J7" s="69"/>
    </row>
    <row r="8" spans="1:16" ht="31.5" customHeight="1" x14ac:dyDescent="0.2">
      <c r="A8" s="70" t="s">
        <v>39</v>
      </c>
      <c r="B8" s="71" t="e">
        <f>VLOOKUP($E$6,'DATOS 1'!N10:AA61,4,FALSE)</f>
        <v>#N/A</v>
      </c>
      <c r="C8" s="72" t="s">
        <v>40</v>
      </c>
      <c r="D8" s="73" t="e">
        <f>VLOOKUP($E$6,'DATOS 1'!N10:AA61,5,FALSE)</f>
        <v>#N/A</v>
      </c>
      <c r="E8" s="67"/>
      <c r="F8" s="70" t="s">
        <v>39</v>
      </c>
      <c r="G8" s="71" t="e">
        <f>VLOOKUP($J$6,'DATOS 1'!B36:I58,4,FALSE)</f>
        <v>#N/A</v>
      </c>
      <c r="H8" s="72" t="s">
        <v>40</v>
      </c>
      <c r="I8" s="73" t="e">
        <f>VLOOKUP($J$6,'DATOS 1'!B36:I58,5,FALSE)</f>
        <v>#N/A</v>
      </c>
      <c r="J8" s="69"/>
    </row>
    <row r="9" spans="1:16" ht="31.5" customHeight="1" x14ac:dyDescent="0.2">
      <c r="A9" s="74" t="s">
        <v>41</v>
      </c>
      <c r="B9" s="71" t="e">
        <f>VLOOKUP($E$6,'DATOS 1'!N10:AA61,6,FALSE)</f>
        <v>#N/A</v>
      </c>
      <c r="C9" s="75" t="s">
        <v>31</v>
      </c>
      <c r="D9" s="76" t="e">
        <f>VLOOKUP($E$6,'DATOS 1'!N10:AA61,7,FALSE)</f>
        <v>#N/A</v>
      </c>
      <c r="F9" s="509" t="s">
        <v>91</v>
      </c>
      <c r="G9" s="510"/>
      <c r="H9" s="71" t="e">
        <f>VLOOKUP($J$6,'DATOS 1'!B36:I58,6,FALSE)</f>
        <v>#N/A</v>
      </c>
      <c r="I9" s="78" t="s">
        <v>1</v>
      </c>
      <c r="J9" s="69"/>
      <c r="K9" s="79"/>
    </row>
    <row r="10" spans="1:16" s="79" customFormat="1" ht="31.5" customHeight="1" x14ac:dyDescent="0.25">
      <c r="A10" s="509" t="s">
        <v>92</v>
      </c>
      <c r="B10" s="510"/>
      <c r="C10" s="71" t="e">
        <f>VLOOKUP($E$6,'DATOS 1'!N10:AA61,8,FALSE)</f>
        <v>#N/A</v>
      </c>
      <c r="D10" s="78" t="s">
        <v>1</v>
      </c>
      <c r="F10" s="509" t="s">
        <v>93</v>
      </c>
      <c r="G10" s="510"/>
      <c r="H10" s="71" t="e">
        <f>VLOOKUP($J$6,'DATOS 1'!B36:I58,7,FALSE)</f>
        <v>#N/A</v>
      </c>
      <c r="I10" s="78" t="s">
        <v>109</v>
      </c>
      <c r="J10" s="80"/>
    </row>
    <row r="11" spans="1:16" s="79" customFormat="1" ht="31.5" customHeight="1" thickBot="1" x14ac:dyDescent="0.3">
      <c r="A11" s="509" t="s">
        <v>94</v>
      </c>
      <c r="B11" s="510"/>
      <c r="C11" s="71" t="e">
        <f>VLOOKUP($E$6,'DATOS 1'!N10:AA61,9,FALSE)</f>
        <v>#N/A</v>
      </c>
      <c r="D11" s="78" t="s">
        <v>3</v>
      </c>
      <c r="E11" s="81"/>
      <c r="F11" s="539" t="s">
        <v>95</v>
      </c>
      <c r="G11" s="540"/>
      <c r="H11" s="82" t="e">
        <f>VLOOKUP($J$6,'DATOS 1'!B36:I58,8,FALSE)</f>
        <v>#N/A</v>
      </c>
      <c r="I11" s="83" t="s">
        <v>109</v>
      </c>
      <c r="J11" s="80"/>
    </row>
    <row r="12" spans="1:16" s="79" customFormat="1" ht="31.5" customHeight="1" thickBot="1" x14ac:dyDescent="0.3">
      <c r="A12" s="509" t="s">
        <v>96</v>
      </c>
      <c r="B12" s="510"/>
      <c r="C12" s="71" t="e">
        <f>VLOOKUP($E$6,'DATOS 1'!N10:AA61,10,FALSE)</f>
        <v>#N/A</v>
      </c>
      <c r="D12" s="78" t="s">
        <v>3</v>
      </c>
      <c r="E12" s="80"/>
      <c r="F12" s="80"/>
      <c r="G12" s="80"/>
      <c r="H12" s="80"/>
    </row>
    <row r="13" spans="1:16" s="79" customFormat="1" ht="31.5" customHeight="1" thickBot="1" x14ac:dyDescent="0.3">
      <c r="A13" s="509" t="s">
        <v>97</v>
      </c>
      <c r="B13" s="510"/>
      <c r="C13" s="71" t="e">
        <f>VLOOKUP($E$6,'DATOS 1'!N10:AA61,11,FALSE)</f>
        <v>#N/A</v>
      </c>
      <c r="D13" s="78" t="s">
        <v>109</v>
      </c>
      <c r="E13" s="80"/>
      <c r="F13" s="527" t="s">
        <v>43</v>
      </c>
      <c r="G13" s="528"/>
      <c r="H13" s="528"/>
      <c r="I13" s="529"/>
      <c r="J13" s="43"/>
    </row>
    <row r="14" spans="1:16" s="79" customFormat="1" ht="31.5" customHeight="1" x14ac:dyDescent="0.2">
      <c r="A14" s="509" t="s">
        <v>98</v>
      </c>
      <c r="B14" s="510"/>
      <c r="C14" s="71" t="e">
        <f>VLOOKUP($E$6,'DATOS 1'!N10:AA61,12,FALSE)</f>
        <v>#N/A</v>
      </c>
      <c r="D14" s="78" t="s">
        <v>109</v>
      </c>
      <c r="E14" s="80"/>
      <c r="F14" s="63" t="s">
        <v>23</v>
      </c>
      <c r="G14" s="64" t="e">
        <f>VLOOKUP($J$13,'DATOS 1'!$N$68:$Q$75,2,FALSE)</f>
        <v>#N/A</v>
      </c>
      <c r="H14" s="68" t="s">
        <v>39</v>
      </c>
      <c r="I14" s="64" t="e">
        <f>VLOOKUP($J$13,'DATOS 1'!$N$68:$R$75,3,FALSE)</f>
        <v>#N/A</v>
      </c>
      <c r="J14" s="84"/>
      <c r="K14" s="47"/>
    </row>
    <row r="15" spans="1:16" ht="31.5" customHeight="1" thickBot="1" x14ac:dyDescent="0.25">
      <c r="A15" s="511" t="s">
        <v>99</v>
      </c>
      <c r="B15" s="512"/>
      <c r="C15" s="82" t="e">
        <f>VLOOKUP($E$6,'DATOS 1'!N10:AA61,13,FALSE)</f>
        <v>#N/A</v>
      </c>
      <c r="D15" s="83" t="s">
        <v>109</v>
      </c>
      <c r="E15" s="69"/>
      <c r="F15" s="85" t="s">
        <v>90</v>
      </c>
      <c r="G15" s="82" t="e">
        <f>VLOOKUP($J$13,'DATOS 1'!$N$68:$Q$75,4,FALSE)</f>
        <v>#N/A</v>
      </c>
      <c r="H15" s="82" t="s">
        <v>1</v>
      </c>
      <c r="I15" s="86" t="s">
        <v>246</v>
      </c>
      <c r="J15" s="87" t="e">
        <f>VLOOKUP($J$13,'DATOS 1'!$N$68:$R$75,5,FALSE)</f>
        <v>#N/A</v>
      </c>
      <c r="K15" s="62"/>
    </row>
    <row r="16" spans="1:16" s="62" customFormat="1" ht="6.75" customHeight="1" thickBot="1" x14ac:dyDescent="0.25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47"/>
    </row>
    <row r="17" spans="1:11" ht="31.5" customHeight="1" thickBot="1" x14ac:dyDescent="0.25">
      <c r="A17" s="513" t="s">
        <v>44</v>
      </c>
      <c r="B17" s="514"/>
      <c r="C17" s="514"/>
      <c r="D17" s="514"/>
      <c r="E17" s="514"/>
      <c r="F17" s="514"/>
      <c r="G17" s="514"/>
      <c r="H17" s="514"/>
      <c r="I17" s="514"/>
      <c r="J17" s="515"/>
    </row>
    <row r="18" spans="1:11" ht="46.5" customHeight="1" thickBot="1" x14ac:dyDescent="0.25">
      <c r="A18" s="88" t="s">
        <v>23</v>
      </c>
      <c r="B18" s="89" t="e">
        <f>VLOOKUP($J$18,'DATOS 1'!B68:K87,2,FALSE)</f>
        <v>#N/A</v>
      </c>
      <c r="C18" s="90" t="s">
        <v>16</v>
      </c>
      <c r="D18" s="91" t="e">
        <f>VLOOKUP($J$18,'DATOS 1'!$B$67:$J$87,3,FALSE)</f>
        <v>#N/A</v>
      </c>
      <c r="E18" s="92" t="s">
        <v>41</v>
      </c>
      <c r="F18" s="516" t="e">
        <f>VLOOKUP($J$18,'DATOS 1'!$B$67:$K$87,10,FALSE)</f>
        <v>#N/A</v>
      </c>
      <c r="G18" s="517"/>
      <c r="H18" s="90" t="s">
        <v>42</v>
      </c>
      <c r="I18" s="93" t="e">
        <f>VLOOKUP($J$18,'DATOS 1'!$B$67:$J$87,9,FALSE)</f>
        <v>#N/A</v>
      </c>
      <c r="J18" s="44"/>
    </row>
    <row r="19" spans="1:11" ht="31.5" customHeight="1" thickBot="1" x14ac:dyDescent="0.25">
      <c r="A19" s="518" t="s">
        <v>266</v>
      </c>
      <c r="B19" s="519"/>
      <c r="C19" s="94" t="s">
        <v>45</v>
      </c>
      <c r="D19" s="95" t="e">
        <f>VLOOKUP(J19,'DATOS 1'!F89:I94,2,FALSE)</f>
        <v>#N/A</v>
      </c>
      <c r="E19" s="520" t="s">
        <v>46</v>
      </c>
      <c r="F19" s="521"/>
      <c r="G19" s="96" t="e">
        <f>VLOOKUP(J19,'DATOS 1'!F89:I94,3,FALSE)</f>
        <v>#N/A</v>
      </c>
      <c r="H19" s="97" t="s">
        <v>22</v>
      </c>
      <c r="I19" s="96" t="e">
        <f>VLOOKUP(J19,'DATOS 1'!F89:I94,4,FALSE)</f>
        <v>#N/A</v>
      </c>
      <c r="J19" s="44"/>
      <c r="K19" s="98"/>
    </row>
    <row r="20" spans="1:11" s="98" customFormat="1" ht="15" customHeight="1" thickBot="1" x14ac:dyDescent="0.25">
      <c r="A20" s="99"/>
      <c r="B20" s="99"/>
      <c r="C20" s="99"/>
      <c r="D20" s="99"/>
      <c r="E20" s="99"/>
      <c r="F20" s="99"/>
      <c r="G20" s="99"/>
      <c r="H20" s="99"/>
      <c r="I20" s="99"/>
      <c r="J20" s="99"/>
      <c r="K20" s="100"/>
    </row>
    <row r="21" spans="1:11" s="100" customFormat="1" ht="31.5" customHeight="1" thickBot="1" x14ac:dyDescent="0.25">
      <c r="A21" s="481" t="s">
        <v>47</v>
      </c>
      <c r="B21" s="482"/>
      <c r="C21" s="482"/>
      <c r="D21" s="482"/>
      <c r="E21" s="482"/>
      <c r="F21" s="482"/>
      <c r="G21" s="482"/>
      <c r="H21" s="482"/>
      <c r="I21" s="482"/>
      <c r="J21" s="483"/>
      <c r="K21" s="99"/>
    </row>
    <row r="22" spans="1:11" s="99" customFormat="1" ht="2.25" customHeight="1" thickBot="1" x14ac:dyDescent="0.25">
      <c r="A22" s="101"/>
      <c r="B22" s="102"/>
      <c r="C22" s="102"/>
      <c r="D22" s="102"/>
      <c r="E22" s="102"/>
      <c r="F22" s="102"/>
      <c r="G22" s="102"/>
      <c r="H22" s="102"/>
      <c r="I22" s="102"/>
      <c r="J22" s="103"/>
      <c r="K22" s="100"/>
    </row>
    <row r="23" spans="1:11" s="100" customFormat="1" ht="31.5" customHeight="1" thickBot="1" x14ac:dyDescent="0.25">
      <c r="A23" s="104" t="s">
        <v>48</v>
      </c>
      <c r="B23" s="24"/>
      <c r="C23" s="495" t="s">
        <v>45</v>
      </c>
      <c r="D23" s="496"/>
      <c r="E23" s="18"/>
      <c r="F23" s="497" t="s">
        <v>46</v>
      </c>
      <c r="G23" s="498"/>
      <c r="H23" s="22"/>
      <c r="I23" s="105" t="s">
        <v>22</v>
      </c>
      <c r="J23" s="45"/>
      <c r="K23" s="98"/>
    </row>
    <row r="24" spans="1:11" s="98" customFormat="1" ht="15" customHeight="1" thickBot="1" x14ac:dyDescent="0.25">
      <c r="A24" s="99"/>
      <c r="B24" s="99"/>
      <c r="C24" s="99"/>
      <c r="D24" s="99"/>
      <c r="E24" s="99"/>
      <c r="F24" s="99"/>
      <c r="G24" s="99"/>
      <c r="H24" s="99"/>
      <c r="I24" s="99"/>
      <c r="J24" s="44"/>
      <c r="K24" s="100"/>
    </row>
    <row r="25" spans="1:11" s="100" customFormat="1" ht="29.25" customHeight="1" thickBot="1" x14ac:dyDescent="0.25">
      <c r="A25" s="106" t="s">
        <v>186</v>
      </c>
      <c r="B25" s="107">
        <v>6</v>
      </c>
      <c r="C25" s="522" t="s">
        <v>49</v>
      </c>
      <c r="D25" s="523"/>
      <c r="E25" s="523"/>
      <c r="F25" s="523"/>
      <c r="G25" s="523"/>
      <c r="H25" s="524"/>
      <c r="I25" s="525" t="s">
        <v>215</v>
      </c>
      <c r="J25" s="526"/>
    </row>
    <row r="26" spans="1:11" s="100" customFormat="1" ht="31.5" customHeight="1" thickBot="1" x14ac:dyDescent="0.25">
      <c r="A26" s="493" t="s">
        <v>50</v>
      </c>
      <c r="B26" s="506"/>
      <c r="C26" s="108">
        <v>1</v>
      </c>
      <c r="D26" s="108">
        <v>2</v>
      </c>
      <c r="E26" s="108">
        <v>3</v>
      </c>
      <c r="F26" s="108">
        <v>4</v>
      </c>
      <c r="G26" s="108">
        <v>5</v>
      </c>
      <c r="H26" s="109">
        <v>6</v>
      </c>
      <c r="I26" s="507"/>
      <c r="J26" s="508"/>
    </row>
    <row r="27" spans="1:11" s="100" customFormat="1" ht="31.5" customHeight="1" x14ac:dyDescent="0.2">
      <c r="A27" s="493" t="s">
        <v>51</v>
      </c>
      <c r="B27" s="110" t="s">
        <v>0</v>
      </c>
      <c r="C27" s="368"/>
      <c r="D27" s="368"/>
      <c r="E27" s="368"/>
      <c r="F27" s="368"/>
      <c r="G27" s="368"/>
      <c r="H27" s="368"/>
      <c r="I27" s="99"/>
      <c r="J27" s="99"/>
    </row>
    <row r="28" spans="1:11" s="100" customFormat="1" ht="31.5" customHeight="1" x14ac:dyDescent="0.2">
      <c r="A28" s="493"/>
      <c r="B28" s="110" t="s">
        <v>2</v>
      </c>
      <c r="C28" s="368"/>
      <c r="D28" s="368"/>
      <c r="E28" s="368"/>
      <c r="F28" s="368"/>
      <c r="G28" s="368"/>
      <c r="H28" s="368"/>
      <c r="I28" s="99"/>
      <c r="J28" s="99"/>
    </row>
    <row r="29" spans="1:11" s="100" customFormat="1" ht="31.5" customHeight="1" x14ac:dyDescent="0.2">
      <c r="A29" s="493"/>
      <c r="B29" s="110" t="s">
        <v>2</v>
      </c>
      <c r="C29" s="368"/>
      <c r="D29" s="368"/>
      <c r="E29" s="368"/>
      <c r="F29" s="368"/>
      <c r="G29" s="368"/>
      <c r="H29" s="368"/>
      <c r="I29" s="99"/>
      <c r="J29" s="99"/>
    </row>
    <row r="30" spans="1:11" s="100" customFormat="1" ht="31.5" customHeight="1" thickBot="1" x14ac:dyDescent="0.25">
      <c r="A30" s="494"/>
      <c r="B30" s="111" t="s">
        <v>0</v>
      </c>
      <c r="C30" s="369"/>
      <c r="D30" s="369"/>
      <c r="E30" s="369"/>
      <c r="F30" s="369"/>
      <c r="G30" s="369"/>
      <c r="H30" s="369"/>
      <c r="I30" s="99"/>
      <c r="J30" s="99"/>
      <c r="K30" s="98"/>
    </row>
    <row r="31" spans="1:11" s="98" customFormat="1" ht="15" customHeight="1" thickBot="1" x14ac:dyDescent="0.25">
      <c r="A31" s="99"/>
      <c r="B31" s="99"/>
      <c r="C31" s="99"/>
      <c r="D31" s="99"/>
      <c r="E31" s="99"/>
      <c r="F31" s="99"/>
      <c r="G31" s="99"/>
      <c r="H31" s="99"/>
      <c r="I31" s="99"/>
      <c r="J31" s="99"/>
      <c r="K31" s="100"/>
    </row>
    <row r="32" spans="1:11" s="100" customFormat="1" ht="31.5" customHeight="1" thickBot="1" x14ac:dyDescent="0.25">
      <c r="A32" s="112" t="s">
        <v>52</v>
      </c>
      <c r="B32" s="19"/>
      <c r="C32" s="495" t="s">
        <v>45</v>
      </c>
      <c r="D32" s="496"/>
      <c r="E32" s="18"/>
      <c r="F32" s="497" t="s">
        <v>46</v>
      </c>
      <c r="G32" s="498"/>
      <c r="H32" s="22"/>
      <c r="I32" s="113" t="s">
        <v>22</v>
      </c>
      <c r="J32" s="23"/>
      <c r="K32" s="98"/>
    </row>
    <row r="33" spans="1:11" s="98" customFormat="1" ht="12" customHeight="1" x14ac:dyDescent="0.2">
      <c r="A33" s="114"/>
      <c r="B33" s="114"/>
      <c r="C33" s="114"/>
      <c r="D33" s="114"/>
      <c r="E33" s="114"/>
      <c r="F33" s="114"/>
      <c r="G33" s="114"/>
      <c r="H33" s="114"/>
      <c r="I33" s="114"/>
      <c r="J33" s="114"/>
      <c r="K33" s="100"/>
    </row>
    <row r="34" spans="1:11" s="100" customFormat="1" ht="15" customHeight="1" thickBot="1" x14ac:dyDescent="0.25">
      <c r="A34" s="115"/>
      <c r="B34" s="115"/>
      <c r="C34" s="115"/>
      <c r="D34" s="115"/>
      <c r="E34" s="115"/>
      <c r="F34" s="115"/>
      <c r="G34" s="115"/>
      <c r="H34" s="115"/>
      <c r="I34" s="115"/>
      <c r="J34" s="115"/>
    </row>
    <row r="35" spans="1:11" s="100" customFormat="1" ht="32.25" customHeight="1" thickBot="1" x14ac:dyDescent="0.25">
      <c r="A35" s="481" t="s">
        <v>53</v>
      </c>
      <c r="B35" s="482"/>
      <c r="C35" s="482"/>
      <c r="D35" s="482"/>
      <c r="E35" s="482"/>
      <c r="F35" s="482"/>
      <c r="G35" s="482"/>
      <c r="H35" s="482"/>
      <c r="I35" s="482"/>
      <c r="J35" s="483"/>
    </row>
    <row r="36" spans="1:11" s="100" customFormat="1" ht="3.75" customHeight="1" thickBot="1" x14ac:dyDescent="0.25">
      <c r="A36" s="114"/>
      <c r="B36" s="99"/>
      <c r="C36" s="99"/>
      <c r="D36" s="99"/>
      <c r="E36" s="99"/>
      <c r="F36" s="99"/>
      <c r="G36" s="99"/>
      <c r="H36" s="99"/>
      <c r="I36" s="99"/>
      <c r="J36" s="114"/>
    </row>
    <row r="37" spans="1:11" s="100" customFormat="1" ht="31.5" customHeight="1" thickBot="1" x14ac:dyDescent="0.25">
      <c r="A37" s="99"/>
      <c r="B37" s="464" t="s">
        <v>54</v>
      </c>
      <c r="C37" s="465"/>
      <c r="D37" s="465"/>
      <c r="E37" s="465"/>
      <c r="F37" s="465"/>
      <c r="G37" s="465"/>
      <c r="H37" s="466"/>
      <c r="I37" s="99"/>
      <c r="J37" s="99"/>
    </row>
    <row r="38" spans="1:11" s="100" customFormat="1" ht="31.5" customHeight="1" thickBot="1" x14ac:dyDescent="0.25">
      <c r="A38" s="99"/>
      <c r="B38" s="116" t="s">
        <v>50</v>
      </c>
      <c r="C38" s="117">
        <v>1</v>
      </c>
      <c r="D38" s="110">
        <v>2</v>
      </c>
      <c r="E38" s="110">
        <v>3</v>
      </c>
      <c r="F38" s="110">
        <v>4</v>
      </c>
      <c r="G38" s="110">
        <v>5</v>
      </c>
      <c r="H38" s="118">
        <v>6</v>
      </c>
      <c r="I38" s="99"/>
      <c r="J38" s="99"/>
    </row>
    <row r="39" spans="1:11" s="100" customFormat="1" ht="31.5" customHeight="1" x14ac:dyDescent="0.2">
      <c r="A39" s="119"/>
      <c r="B39" s="120"/>
      <c r="C39" s="121" t="e">
        <f>+AVERAGE(C27,C30)</f>
        <v>#DIV/0!</v>
      </c>
      <c r="D39" s="122" t="e">
        <f t="shared" ref="D39:H39" si="0">+AVERAGE(D27,D30)</f>
        <v>#DIV/0!</v>
      </c>
      <c r="E39" s="122" t="e">
        <f t="shared" si="0"/>
        <v>#DIV/0!</v>
      </c>
      <c r="F39" s="122" t="e">
        <f t="shared" si="0"/>
        <v>#DIV/0!</v>
      </c>
      <c r="G39" s="122" t="e">
        <f t="shared" si="0"/>
        <v>#DIV/0!</v>
      </c>
      <c r="H39" s="123" t="e">
        <f t="shared" si="0"/>
        <v>#DIV/0!</v>
      </c>
      <c r="I39" s="99"/>
      <c r="J39" s="99"/>
    </row>
    <row r="40" spans="1:11" s="100" customFormat="1" ht="31.5" customHeight="1" x14ac:dyDescent="0.2">
      <c r="A40" s="119"/>
      <c r="B40" s="124"/>
      <c r="C40" s="125" t="e">
        <f>+AVERAGE(C28:C29)</f>
        <v>#DIV/0!</v>
      </c>
      <c r="D40" s="126" t="e">
        <f t="shared" ref="D40:H40" si="1">+AVERAGE(D28:D29)</f>
        <v>#DIV/0!</v>
      </c>
      <c r="E40" s="126" t="e">
        <f t="shared" si="1"/>
        <v>#DIV/0!</v>
      </c>
      <c r="F40" s="126" t="e">
        <f t="shared" si="1"/>
        <v>#DIV/0!</v>
      </c>
      <c r="G40" s="126" t="e">
        <f t="shared" si="1"/>
        <v>#DIV/0!</v>
      </c>
      <c r="H40" s="127" t="e">
        <f t="shared" si="1"/>
        <v>#DIV/0!</v>
      </c>
      <c r="I40" s="99"/>
      <c r="J40" s="99"/>
    </row>
    <row r="41" spans="1:11" s="100" customFormat="1" ht="31.5" customHeight="1" thickBot="1" x14ac:dyDescent="0.25">
      <c r="A41" s="119"/>
      <c r="B41" s="128"/>
      <c r="C41" s="129" t="e">
        <f>+C40-C39</f>
        <v>#DIV/0!</v>
      </c>
      <c r="D41" s="130" t="e">
        <f t="shared" ref="D41:H41" si="2">+D40-D39</f>
        <v>#DIV/0!</v>
      </c>
      <c r="E41" s="130" t="e">
        <f t="shared" si="2"/>
        <v>#DIV/0!</v>
      </c>
      <c r="F41" s="130" t="e">
        <f t="shared" si="2"/>
        <v>#DIV/0!</v>
      </c>
      <c r="G41" s="130" t="e">
        <f t="shared" si="2"/>
        <v>#DIV/0!</v>
      </c>
      <c r="H41" s="131" t="e">
        <f t="shared" si="2"/>
        <v>#DIV/0!</v>
      </c>
      <c r="I41" s="99"/>
      <c r="J41" s="99"/>
    </row>
    <row r="42" spans="1:11" s="100" customFormat="1" ht="31.5" customHeight="1" thickBot="1" x14ac:dyDescent="0.25">
      <c r="A42" s="99"/>
      <c r="B42" s="132" t="s">
        <v>55</v>
      </c>
      <c r="C42" s="133" t="e">
        <f>+AVERAGE(C41:H41)</f>
        <v>#DIV/0!</v>
      </c>
      <c r="D42" s="99"/>
      <c r="E42" s="99"/>
      <c r="F42" s="99"/>
      <c r="G42" s="99"/>
      <c r="H42" s="99"/>
      <c r="I42" s="99"/>
      <c r="J42" s="99"/>
    </row>
    <row r="43" spans="1:11" s="100" customFormat="1" ht="31.5" customHeight="1" thickBot="1" x14ac:dyDescent="0.25">
      <c r="A43" s="99"/>
      <c r="B43" s="134" t="s">
        <v>110</v>
      </c>
      <c r="C43" s="135" t="e">
        <f>+STDEV(C41:H41)</f>
        <v>#DIV/0!</v>
      </c>
      <c r="D43" s="99"/>
      <c r="E43" s="99"/>
      <c r="F43" s="99"/>
      <c r="G43" s="99"/>
      <c r="H43" s="99"/>
      <c r="I43" s="99"/>
      <c r="J43" s="99"/>
      <c r="K43" s="98"/>
    </row>
    <row r="44" spans="1:11" s="98" customFormat="1" ht="15" customHeight="1" x14ac:dyDescent="0.2">
      <c r="A44" s="99"/>
      <c r="B44" s="99"/>
      <c r="C44" s="99"/>
      <c r="D44" s="99"/>
      <c r="E44" s="99"/>
      <c r="F44" s="99"/>
      <c r="G44" s="136"/>
      <c r="H44" s="99"/>
      <c r="I44" s="99"/>
      <c r="J44" s="99"/>
      <c r="K44" s="100"/>
    </row>
    <row r="45" spans="1:11" s="100" customFormat="1" ht="31.5" customHeight="1" thickBot="1" x14ac:dyDescent="0.25">
      <c r="A45" s="499" t="s">
        <v>56</v>
      </c>
      <c r="B45" s="499"/>
      <c r="C45" s="499"/>
      <c r="D45" s="499"/>
      <c r="E45" s="499"/>
      <c r="F45" s="499"/>
      <c r="G45" s="499"/>
      <c r="H45" s="499"/>
      <c r="I45" s="499"/>
      <c r="J45" s="499"/>
    </row>
    <row r="46" spans="1:11" s="100" customFormat="1" ht="31.5" customHeight="1" thickBot="1" x14ac:dyDescent="0.25">
      <c r="A46" s="99"/>
      <c r="B46" s="500" t="s">
        <v>57</v>
      </c>
      <c r="C46" s="501"/>
      <c r="D46" s="137" t="s">
        <v>58</v>
      </c>
      <c r="E46" s="99"/>
      <c r="F46" s="99"/>
      <c r="G46" s="99"/>
      <c r="H46" s="136"/>
      <c r="I46" s="99"/>
      <c r="J46" s="99"/>
    </row>
    <row r="47" spans="1:11" s="100" customFormat="1" ht="31.5" customHeight="1" x14ac:dyDescent="0.2">
      <c r="A47" s="99"/>
      <c r="B47" s="502" t="s">
        <v>45</v>
      </c>
      <c r="C47" s="503"/>
      <c r="D47" s="138" t="e">
        <f>+AVERAGE(E32,E23)</f>
        <v>#DIV/0!</v>
      </c>
      <c r="E47" s="99"/>
      <c r="F47" s="491" t="s">
        <v>100</v>
      </c>
      <c r="G47" s="492"/>
      <c r="H47" s="139" t="e">
        <f>+(0.34848*D49-0.009024*D48*EXP(0.0612*D47))/(273.15+D47)</f>
        <v>#DIV/0!</v>
      </c>
      <c r="I47" s="140" t="s">
        <v>103</v>
      </c>
      <c r="J47" s="99"/>
    </row>
    <row r="48" spans="1:11" s="100" customFormat="1" ht="31.5" customHeight="1" thickBot="1" x14ac:dyDescent="0.25">
      <c r="A48" s="99"/>
      <c r="B48" s="502" t="s">
        <v>46</v>
      </c>
      <c r="C48" s="503"/>
      <c r="D48" s="138" t="e">
        <f>+AVERAGE(H32,H23)</f>
        <v>#DIV/0!</v>
      </c>
      <c r="E48" s="99"/>
      <c r="F48" s="504" t="s">
        <v>101</v>
      </c>
      <c r="G48" s="505"/>
      <c r="H48" s="141" t="e">
        <f>+H47*((0.001)^2+(0.0001*I19/2)^2+(-0.0034*D19/2)^2+(-0.1*G19/2)^2)^0.5</f>
        <v>#DIV/0!</v>
      </c>
      <c r="I48" s="142" t="s">
        <v>103</v>
      </c>
      <c r="J48" s="99"/>
    </row>
    <row r="49" spans="1:11" s="100" customFormat="1" ht="31.5" customHeight="1" thickBot="1" x14ac:dyDescent="0.25">
      <c r="A49" s="99"/>
      <c r="B49" s="489" t="s">
        <v>22</v>
      </c>
      <c r="C49" s="490"/>
      <c r="D49" s="143" t="e">
        <f>+AVERAGE(J32,J24)</f>
        <v>#DIV/0!</v>
      </c>
      <c r="E49" s="99"/>
      <c r="F49" s="491" t="s">
        <v>102</v>
      </c>
      <c r="G49" s="492"/>
      <c r="H49" s="144">
        <v>1.2</v>
      </c>
      <c r="I49" s="142" t="s">
        <v>103</v>
      </c>
      <c r="J49" s="99"/>
      <c r="K49" s="98"/>
    </row>
    <row r="50" spans="1:11" s="98" customFormat="1" ht="15" customHeight="1" thickBot="1" x14ac:dyDescent="0.25">
      <c r="A50" s="99"/>
      <c r="B50" s="99"/>
      <c r="C50" s="99"/>
      <c r="D50" s="99"/>
      <c r="E50" s="99"/>
      <c r="F50" s="99"/>
      <c r="G50" s="99"/>
      <c r="H50" s="99"/>
      <c r="I50" s="99"/>
      <c r="J50" s="99"/>
      <c r="K50" s="100"/>
    </row>
    <row r="51" spans="1:11" s="100" customFormat="1" ht="31.5" customHeight="1" thickBot="1" x14ac:dyDescent="0.25">
      <c r="A51" s="464" t="s">
        <v>59</v>
      </c>
      <c r="B51" s="465"/>
      <c r="C51" s="465"/>
      <c r="D51" s="465"/>
      <c r="E51" s="465"/>
      <c r="F51" s="465"/>
      <c r="G51" s="465"/>
      <c r="H51" s="465"/>
      <c r="I51" s="465"/>
      <c r="J51" s="466"/>
    </row>
    <row r="52" spans="1:11" s="100" customFormat="1" ht="31.5" customHeight="1" x14ac:dyDescent="0.35">
      <c r="A52" s="99"/>
      <c r="B52" s="145" t="s">
        <v>60</v>
      </c>
      <c r="C52" s="146"/>
      <c r="D52" s="467" t="s">
        <v>104</v>
      </c>
      <c r="E52" s="467"/>
      <c r="F52" s="147" t="s">
        <v>61</v>
      </c>
      <c r="G52" s="148" t="s">
        <v>62</v>
      </c>
      <c r="H52" s="468" t="s">
        <v>63</v>
      </c>
      <c r="I52" s="469"/>
      <c r="J52" s="99"/>
    </row>
    <row r="53" spans="1:11" s="100" customFormat="1" ht="31.5" customHeight="1" thickBot="1" x14ac:dyDescent="0.25">
      <c r="A53" s="99"/>
      <c r="B53" s="149" t="e">
        <f>+C42</f>
        <v>#DIV/0!</v>
      </c>
      <c r="C53" s="150" t="s">
        <v>1</v>
      </c>
      <c r="D53" s="151" t="e">
        <f>+C10+C11/1000</f>
        <v>#N/A</v>
      </c>
      <c r="E53" s="150" t="s">
        <v>1</v>
      </c>
      <c r="F53" s="151" t="e">
        <f>+(H47-H49)*(1/H10-1/C13)</f>
        <v>#DIV/0!</v>
      </c>
      <c r="G53" s="152"/>
      <c r="H53" s="144" t="e">
        <f>+(B53+D53*F53)*1000</f>
        <v>#DIV/0!</v>
      </c>
      <c r="I53" s="142" t="s">
        <v>3</v>
      </c>
      <c r="J53" s="99"/>
      <c r="K53" s="98"/>
    </row>
    <row r="54" spans="1:11" s="98" customFormat="1" ht="15" customHeight="1" x14ac:dyDescent="0.2">
      <c r="A54" s="99"/>
      <c r="B54" s="99"/>
      <c r="C54" s="99"/>
      <c r="D54" s="99"/>
      <c r="E54" s="99"/>
      <c r="F54" s="99"/>
      <c r="G54" s="99"/>
      <c r="H54" s="99"/>
      <c r="I54" s="99"/>
      <c r="J54" s="99"/>
      <c r="K54" s="100"/>
    </row>
    <row r="55" spans="1:11" s="100" customFormat="1" ht="31.5" customHeight="1" x14ac:dyDescent="0.2">
      <c r="A55" s="470" t="s">
        <v>64</v>
      </c>
      <c r="B55" s="471"/>
      <c r="C55" s="471"/>
      <c r="D55" s="471"/>
      <c r="E55" s="471"/>
      <c r="F55" s="471"/>
      <c r="G55" s="471"/>
      <c r="H55" s="471"/>
      <c r="I55" s="471"/>
      <c r="J55" s="471"/>
      <c r="K55" s="98"/>
    </row>
    <row r="56" spans="1:11" s="98" customFormat="1" ht="15" customHeight="1" thickBot="1" x14ac:dyDescent="0.25">
      <c r="A56" s="99"/>
      <c r="B56" s="99"/>
      <c r="C56" s="99"/>
      <c r="D56" s="99"/>
      <c r="E56" s="99"/>
      <c r="F56" s="99"/>
      <c r="G56" s="99"/>
      <c r="H56" s="99"/>
      <c r="I56" s="99"/>
      <c r="J56" s="99"/>
      <c r="K56" s="100"/>
    </row>
    <row r="57" spans="1:11" s="100" customFormat="1" ht="31.5" customHeight="1" thickBot="1" x14ac:dyDescent="0.25">
      <c r="A57" s="472" t="s">
        <v>57</v>
      </c>
      <c r="B57" s="473"/>
      <c r="C57" s="474" t="s">
        <v>65</v>
      </c>
      <c r="D57" s="475"/>
      <c r="E57" s="153"/>
      <c r="F57" s="476"/>
      <c r="G57" s="476"/>
      <c r="H57" s="476"/>
      <c r="I57" s="476"/>
      <c r="J57" s="99"/>
    </row>
    <row r="58" spans="1:11" s="100" customFormat="1" ht="31.5" customHeight="1" x14ac:dyDescent="0.2">
      <c r="A58" s="154" t="s">
        <v>66</v>
      </c>
      <c r="B58" s="155"/>
      <c r="C58" s="156" t="e">
        <f>+C43/B25^0.5*1000</f>
        <v>#DIV/0!</v>
      </c>
      <c r="D58" s="157" t="s">
        <v>3</v>
      </c>
      <c r="E58" s="158"/>
      <c r="F58" s="476"/>
      <c r="G58" s="476"/>
      <c r="H58" s="476"/>
      <c r="I58" s="476"/>
      <c r="J58" s="99"/>
    </row>
    <row r="59" spans="1:11" s="100" customFormat="1" ht="31.5" customHeight="1" x14ac:dyDescent="0.2">
      <c r="A59" s="159" t="s">
        <v>67</v>
      </c>
      <c r="B59" s="160" t="s">
        <v>68</v>
      </c>
      <c r="C59" s="161" t="e">
        <f>+C12/2</f>
        <v>#N/A</v>
      </c>
      <c r="D59" s="162" t="s">
        <v>3</v>
      </c>
      <c r="E59" s="158"/>
      <c r="F59" s="476"/>
      <c r="G59" s="476"/>
      <c r="H59" s="476"/>
      <c r="I59" s="476"/>
      <c r="J59" s="99"/>
    </row>
    <row r="60" spans="1:11" s="100" customFormat="1" ht="31.5" customHeight="1" x14ac:dyDescent="0.2">
      <c r="A60" s="163" t="s">
        <v>69</v>
      </c>
      <c r="B60" s="164"/>
      <c r="C60" s="165" t="e">
        <f>+C12/3^0.5</f>
        <v>#N/A</v>
      </c>
      <c r="D60" s="162" t="s">
        <v>3</v>
      </c>
      <c r="E60" s="158"/>
      <c r="F60" s="476"/>
      <c r="G60" s="476"/>
      <c r="H60" s="476"/>
      <c r="I60" s="476"/>
      <c r="J60" s="99"/>
    </row>
    <row r="61" spans="1:11" s="100" customFormat="1" ht="31.5" customHeight="1" x14ac:dyDescent="0.25">
      <c r="A61" s="166" t="s">
        <v>70</v>
      </c>
      <c r="B61" s="167"/>
      <c r="C61" s="168" t="e">
        <f>+SQRT(SUMSQ(C59:C60))</f>
        <v>#N/A</v>
      </c>
      <c r="D61" s="169" t="s">
        <v>3</v>
      </c>
      <c r="E61" s="158"/>
      <c r="F61" s="476"/>
      <c r="G61" s="476"/>
      <c r="H61" s="476"/>
      <c r="I61" s="476"/>
      <c r="J61" s="99"/>
    </row>
    <row r="62" spans="1:11" s="100" customFormat="1" ht="31.5" customHeight="1" x14ac:dyDescent="0.2">
      <c r="A62" s="159" t="s">
        <v>71</v>
      </c>
      <c r="B62" s="160"/>
      <c r="C62" s="170" t="e">
        <f>+H48</f>
        <v>#DIV/0!</v>
      </c>
      <c r="D62" s="162" t="s">
        <v>103</v>
      </c>
      <c r="E62" s="99"/>
      <c r="F62" s="476"/>
      <c r="G62" s="476"/>
      <c r="H62" s="476"/>
      <c r="I62" s="476"/>
      <c r="J62" s="99"/>
    </row>
    <row r="63" spans="1:11" s="100" customFormat="1" ht="31.5" customHeight="1" x14ac:dyDescent="0.2">
      <c r="A63" s="159" t="s">
        <v>72</v>
      </c>
      <c r="B63" s="160"/>
      <c r="C63" s="171" t="e">
        <f>+H11/2</f>
        <v>#N/A</v>
      </c>
      <c r="D63" s="162" t="s">
        <v>103</v>
      </c>
      <c r="E63" s="99"/>
      <c r="F63" s="476"/>
      <c r="G63" s="476"/>
      <c r="H63" s="476"/>
      <c r="I63" s="476"/>
      <c r="J63" s="99"/>
    </row>
    <row r="64" spans="1:11" s="100" customFormat="1" ht="31.5" customHeight="1" thickBot="1" x14ac:dyDescent="0.25">
      <c r="A64" s="159" t="s">
        <v>73</v>
      </c>
      <c r="B64" s="160"/>
      <c r="C64" s="171" t="e">
        <f>+C14/2</f>
        <v>#N/A</v>
      </c>
      <c r="D64" s="162" t="s">
        <v>103</v>
      </c>
      <c r="E64" s="99"/>
      <c r="F64" s="99"/>
      <c r="G64" s="99"/>
      <c r="H64" s="99"/>
      <c r="I64" s="99"/>
      <c r="J64" s="99"/>
    </row>
    <row r="65" spans="1:11" s="100" customFormat="1" ht="31.5" customHeight="1" x14ac:dyDescent="0.25">
      <c r="A65" s="166" t="s">
        <v>74</v>
      </c>
      <c r="B65" s="167"/>
      <c r="C65" s="168" t="e">
        <f>+SQRT(ABS(((C10/1000+C11/1000000)*(C13-H10)/(C13*H10)*C62)^2+((C10/1000+C11/1000000)*(H47-H49))^2*C63^2/H10^4+(C10/1000+C11/1000000)^2*(H47-H49)*((H47-H49)-2*(C15-H49))*C64^2/C13^4))*1000000</f>
        <v>#N/A</v>
      </c>
      <c r="D65" s="169" t="s">
        <v>3</v>
      </c>
      <c r="E65" s="158"/>
      <c r="F65" s="477" t="s">
        <v>75</v>
      </c>
      <c r="G65" s="478"/>
      <c r="H65" s="172" t="e">
        <f>+SQRT(SUMSQ(C58,C61,C65,C66))</f>
        <v>#DIV/0!</v>
      </c>
      <c r="I65" s="140" t="s">
        <v>3</v>
      </c>
      <c r="J65" s="99"/>
    </row>
    <row r="66" spans="1:11" s="100" customFormat="1" ht="31.5" customHeight="1" thickBot="1" x14ac:dyDescent="0.3">
      <c r="A66" s="173" t="s">
        <v>76</v>
      </c>
      <c r="B66" s="174"/>
      <c r="C66" s="175" t="e">
        <f>+(G15/2/3^0.5)*2^0.5*1000</f>
        <v>#N/A</v>
      </c>
      <c r="D66" s="142" t="s">
        <v>3</v>
      </c>
      <c r="E66" s="158"/>
      <c r="F66" s="479" t="s">
        <v>77</v>
      </c>
      <c r="G66" s="480"/>
      <c r="H66" s="176" t="e">
        <f>+H65*2</f>
        <v>#DIV/0!</v>
      </c>
      <c r="I66" s="142" t="s">
        <v>3</v>
      </c>
      <c r="J66" s="99"/>
      <c r="K66" s="98"/>
    </row>
    <row r="67" spans="1:11" s="98" customFormat="1" ht="15" customHeight="1" x14ac:dyDescent="0.2">
      <c r="A67" s="114"/>
      <c r="B67" s="114"/>
      <c r="C67" s="114"/>
      <c r="D67" s="114"/>
      <c r="E67" s="99"/>
      <c r="F67" s="99"/>
      <c r="G67" s="99"/>
      <c r="H67" s="99"/>
      <c r="I67" s="99"/>
      <c r="J67" s="99"/>
      <c r="K67" s="100"/>
    </row>
    <row r="68" spans="1:11" s="100" customFormat="1" ht="31.5" customHeight="1" thickBot="1" x14ac:dyDescent="0.25">
      <c r="A68" s="99"/>
      <c r="B68" s="99"/>
      <c r="C68" s="99"/>
      <c r="D68" s="99"/>
      <c r="E68" s="99"/>
      <c r="F68" s="99"/>
      <c r="G68" s="99"/>
      <c r="H68" s="99"/>
      <c r="I68" s="99"/>
      <c r="J68" s="99"/>
    </row>
    <row r="69" spans="1:11" s="100" customFormat="1" ht="31.5" customHeight="1" thickBot="1" x14ac:dyDescent="0.25">
      <c r="A69" s="481" t="s">
        <v>78</v>
      </c>
      <c r="B69" s="482"/>
      <c r="C69" s="482"/>
      <c r="D69" s="482"/>
      <c r="E69" s="482"/>
      <c r="F69" s="482"/>
      <c r="G69" s="482"/>
      <c r="H69" s="482"/>
      <c r="I69" s="482"/>
      <c r="J69" s="483"/>
    </row>
    <row r="70" spans="1:11" s="100" customFormat="1" ht="31.5" customHeight="1" thickBot="1" x14ac:dyDescent="0.25">
      <c r="A70" s="484" t="s">
        <v>105</v>
      </c>
      <c r="B70" s="485"/>
      <c r="C70" s="485"/>
      <c r="D70" s="486"/>
      <c r="E70" s="177"/>
      <c r="F70" s="178"/>
      <c r="G70" s="487"/>
      <c r="H70" s="487"/>
      <c r="I70" s="487"/>
      <c r="J70" s="488"/>
    </row>
    <row r="71" spans="1:11" s="100" customFormat="1" ht="45.75" customHeight="1" x14ac:dyDescent="0.2">
      <c r="A71" s="179" t="s">
        <v>194</v>
      </c>
      <c r="B71" s="180" t="s">
        <v>137</v>
      </c>
      <c r="C71" s="181"/>
      <c r="D71" s="182" t="s">
        <v>268</v>
      </c>
      <c r="E71" s="458" t="s">
        <v>106</v>
      </c>
      <c r="F71" s="459"/>
      <c r="G71" s="460" t="s">
        <v>80</v>
      </c>
      <c r="H71" s="462" t="s">
        <v>107</v>
      </c>
      <c r="I71" s="462"/>
      <c r="J71" s="462"/>
    </row>
    <row r="72" spans="1:11" s="100" customFormat="1" ht="31.5" customHeight="1" thickBot="1" x14ac:dyDescent="0.25">
      <c r="A72" s="183" t="e">
        <f>C10</f>
        <v>#N/A</v>
      </c>
      <c r="B72" s="184" t="e">
        <f>C11</f>
        <v>#N/A</v>
      </c>
      <c r="C72" s="176" t="e">
        <f>H53</f>
        <v>#DIV/0!</v>
      </c>
      <c r="D72" s="185" t="e">
        <f>A72+B72/1000+C72/1000</f>
        <v>#N/A</v>
      </c>
      <c r="E72" s="176" t="e">
        <f>D72*1000-A72*1000</f>
        <v>#N/A</v>
      </c>
      <c r="F72" s="130" t="s">
        <v>3</v>
      </c>
      <c r="G72" s="461"/>
      <c r="H72" s="186" t="e">
        <f>H66</f>
        <v>#DIV/0!</v>
      </c>
      <c r="I72" s="463" t="s">
        <v>3</v>
      </c>
      <c r="J72" s="463"/>
      <c r="K72" s="47"/>
    </row>
    <row r="73" spans="1:11" ht="31.5" customHeight="1" x14ac:dyDescent="0.2">
      <c r="G73" s="187"/>
    </row>
    <row r="74" spans="1:11" ht="51" customHeight="1" x14ac:dyDescent="0.2"/>
    <row r="76" spans="1:11" ht="31.5" customHeight="1" x14ac:dyDescent="0.2">
      <c r="A76" s="188"/>
      <c r="B76" s="69"/>
      <c r="C76" s="69"/>
      <c r="D76" s="69"/>
      <c r="E76" s="69"/>
      <c r="F76" s="69"/>
      <c r="G76" s="69"/>
      <c r="H76" s="69"/>
      <c r="I76" s="69"/>
      <c r="J76" s="69"/>
    </row>
    <row r="77" spans="1:11" ht="31.5" customHeight="1" x14ac:dyDescent="0.2">
      <c r="A77" s="188"/>
      <c r="B77" s="69"/>
      <c r="C77" s="69"/>
      <c r="D77" s="69"/>
      <c r="E77" s="69"/>
      <c r="F77" s="69"/>
      <c r="G77" s="69"/>
      <c r="H77" s="69"/>
      <c r="I77" s="69"/>
      <c r="J77" s="69"/>
    </row>
    <row r="78" spans="1:11" ht="31.5" customHeight="1" x14ac:dyDescent="0.2">
      <c r="A78" s="188"/>
      <c r="B78" s="69"/>
      <c r="C78" s="69"/>
      <c r="D78" s="69"/>
      <c r="E78" s="69"/>
      <c r="F78" s="69"/>
      <c r="G78" s="69"/>
      <c r="H78" s="69"/>
      <c r="I78" s="69"/>
      <c r="J78" s="69"/>
    </row>
    <row r="79" spans="1:11" ht="31.5" customHeight="1" x14ac:dyDescent="0.2">
      <c r="A79" s="188"/>
      <c r="B79" s="69"/>
      <c r="C79" s="69"/>
      <c r="D79" s="69"/>
      <c r="E79" s="69"/>
      <c r="F79" s="69"/>
      <c r="G79" s="69"/>
      <c r="H79" s="69"/>
      <c r="I79" s="69"/>
      <c r="J79" s="69"/>
    </row>
    <row r="80" spans="1:11" ht="31.5" customHeight="1" x14ac:dyDescent="0.2">
      <c r="A80" s="188"/>
      <c r="B80" s="69"/>
      <c r="C80" s="69"/>
      <c r="D80" s="69"/>
      <c r="E80" s="69"/>
      <c r="F80" s="69"/>
      <c r="G80" s="69"/>
      <c r="H80" s="69"/>
      <c r="I80" s="69"/>
      <c r="J80" s="69"/>
    </row>
    <row r="81" spans="1:10" ht="31.5" customHeight="1" x14ac:dyDescent="0.2">
      <c r="A81" s="188"/>
      <c r="B81" s="69"/>
      <c r="C81" s="69"/>
      <c r="D81" s="69"/>
      <c r="E81" s="69"/>
      <c r="F81" s="69"/>
      <c r="G81" s="69"/>
      <c r="H81" s="69"/>
      <c r="I81" s="69"/>
      <c r="J81" s="69"/>
    </row>
    <row r="82" spans="1:10" ht="31.5" customHeight="1" x14ac:dyDescent="0.2">
      <c r="A82" s="188"/>
      <c r="B82" s="69"/>
      <c r="C82" s="69"/>
      <c r="D82" s="69"/>
      <c r="E82" s="69"/>
      <c r="F82" s="69"/>
      <c r="G82" s="69"/>
      <c r="H82" s="69"/>
      <c r="I82" s="69"/>
      <c r="J82" s="69"/>
    </row>
  </sheetData>
  <sheetProtection algorithmName="SHA-512" hashValue="3Cc1gmwyL961yY7Sg5Mg+5e/CxomwU+mVYIqdls2752AHiTVUUWirjoiq0QwtEdBu01PB94ElQxqvVTTXpmW3w==" saltValue="VSDCW7SajV6OAnvyVKEcqg==" spinCount="100000" sheet="1" objects="1" scenarios="1"/>
  <mergeCells count="55">
    <mergeCell ref="A15:B15"/>
    <mergeCell ref="A11:B11"/>
    <mergeCell ref="F11:G11"/>
    <mergeCell ref="A12:B12"/>
    <mergeCell ref="A13:B13"/>
    <mergeCell ref="F13:I13"/>
    <mergeCell ref="A14:B14"/>
    <mergeCell ref="A1:B1"/>
    <mergeCell ref="C1:J1"/>
    <mergeCell ref="A6:D6"/>
    <mergeCell ref="F6:I6"/>
    <mergeCell ref="F9:G9"/>
    <mergeCell ref="I3:J4"/>
    <mergeCell ref="B46:C46"/>
    <mergeCell ref="A21:J21"/>
    <mergeCell ref="C23:D23"/>
    <mergeCell ref="F23:G23"/>
    <mergeCell ref="C25:H25"/>
    <mergeCell ref="A26:B26"/>
    <mergeCell ref="A27:A30"/>
    <mergeCell ref="C32:D32"/>
    <mergeCell ref="F32:G32"/>
    <mergeCell ref="A35:J35"/>
    <mergeCell ref="B37:H37"/>
    <mergeCell ref="I25:J25"/>
    <mergeCell ref="A10:B10"/>
    <mergeCell ref="F10:G10"/>
    <mergeCell ref="A69:J69"/>
    <mergeCell ref="A45:J45"/>
    <mergeCell ref="A51:J51"/>
    <mergeCell ref="A55:J55"/>
    <mergeCell ref="F18:G18"/>
    <mergeCell ref="A19:B19"/>
    <mergeCell ref="E19:F19"/>
    <mergeCell ref="F57:I63"/>
    <mergeCell ref="I26:J26"/>
    <mergeCell ref="A17:J17"/>
    <mergeCell ref="F65:G65"/>
    <mergeCell ref="F66:G66"/>
    <mergeCell ref="D52:E52"/>
    <mergeCell ref="H52:I52"/>
    <mergeCell ref="A70:D70"/>
    <mergeCell ref="G70:J70"/>
    <mergeCell ref="E71:F71"/>
    <mergeCell ref="G71:G72"/>
    <mergeCell ref="H71:J71"/>
    <mergeCell ref="I72:J72"/>
    <mergeCell ref="A57:B57"/>
    <mergeCell ref="C57:D57"/>
    <mergeCell ref="B47:C47"/>
    <mergeCell ref="F47:G47"/>
    <mergeCell ref="B48:C48"/>
    <mergeCell ref="F48:G48"/>
    <mergeCell ref="B49:C49"/>
    <mergeCell ref="F49:G49"/>
  </mergeCells>
  <dataValidations count="1">
    <dataValidation type="list" allowBlank="1" showInputMessage="1" showErrorMessage="1" sqref="M2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6" orientation="portrait" r:id="rId1"/>
  <headerFooter>
    <oddHeader xml:space="preserve">&amp;C
&amp;16   
</oddHeader>
    <oddFooter>&amp;RRT03-F23 Vr.3 (2018-03-12)</oddFooter>
  </headerFooter>
  <rowBreaks count="1" manualBreakCount="1">
    <brk id="33" max="1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'DATOS 1'!$N$69:$N$75</xm:f>
          </x14:formula1>
          <xm:sqref>J13</xm:sqref>
        </x14:dataValidation>
        <x14:dataValidation type="list" allowBlank="1" showInputMessage="1" showErrorMessage="1">
          <x14:formula1>
            <xm:f>'DATOS 1'!$N$83:$N$87</xm:f>
          </x14:formula1>
          <xm:sqref>J24</xm:sqref>
        </x14:dataValidation>
        <x14:dataValidation type="list" allowBlank="1" showInputMessage="1" showErrorMessage="1">
          <x14:formula1>
            <xm:f>'DATOS 1'!$B$6:$B$28</xm:f>
          </x14:formula1>
          <xm:sqref>J6</xm:sqref>
        </x14:dataValidation>
        <x14:dataValidation type="list" allowBlank="1" showInputMessage="1" showErrorMessage="1">
          <x14:formula1>
            <xm:f>'DATOS 1'!$B$6:$B$28</xm:f>
          </x14:formula1>
          <xm:sqref>I3</xm:sqref>
        </x14:dataValidation>
        <x14:dataValidation type="list" allowBlank="1" showInputMessage="1" showErrorMessage="1">
          <x14:formula1>
            <xm:f>'DATOS 1'!$N$10:$N$61</xm:f>
          </x14:formula1>
          <xm:sqref>E6</xm:sqref>
        </x14:dataValidation>
        <x14:dataValidation type="list" allowBlank="1" showInputMessage="1" showErrorMessage="1">
          <x14:formula1>
            <xm:f>'DATOS 1'!$B$68:$B$87</xm:f>
          </x14:formula1>
          <xm:sqref>J18</xm:sqref>
        </x14:dataValidation>
        <x14:dataValidation type="list" allowBlank="1" showInputMessage="1" showErrorMessage="1">
          <x14:formula1>
            <xm:f>'DATOS 1'!$F$89:$F$94</xm:f>
          </x14:formula1>
          <xm:sqref>J19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rgb="FFB6FD03"/>
  </sheetPr>
  <dimension ref="A1:P82"/>
  <sheetViews>
    <sheetView showGridLines="0" view="pageBreakPreview" topLeftCell="A25" zoomScale="85" zoomScaleNormal="60" zoomScaleSheetLayoutView="85" workbookViewId="0">
      <selection activeCell="E6" sqref="E6"/>
    </sheetView>
  </sheetViews>
  <sheetFormatPr baseColWidth="10" defaultRowHeight="31.5" customHeight="1" x14ac:dyDescent="0.2"/>
  <cols>
    <col min="1" max="1" width="11.42578125" style="77" customWidth="1"/>
    <col min="2" max="2" width="12" style="77" customWidth="1"/>
    <col min="3" max="3" width="13.5703125" style="77" customWidth="1"/>
    <col min="4" max="4" width="16.140625" style="77" customWidth="1"/>
    <col min="5" max="5" width="14" style="77" customWidth="1"/>
    <col min="6" max="6" width="13.85546875" style="77" bestFit="1" customWidth="1"/>
    <col min="7" max="7" width="15.28515625" style="77" bestFit="1" customWidth="1"/>
    <col min="8" max="9" width="13.7109375" style="77" bestFit="1" customWidth="1"/>
    <col min="10" max="10" width="13.7109375" style="77" customWidth="1"/>
    <col min="11" max="16384" width="11.42578125" style="47"/>
  </cols>
  <sheetData>
    <row r="1" spans="1:16" ht="47.25" customHeight="1" thickBot="1" x14ac:dyDescent="0.25">
      <c r="A1" s="530"/>
      <c r="B1" s="531"/>
      <c r="C1" s="532" t="s">
        <v>305</v>
      </c>
      <c r="D1" s="533"/>
      <c r="E1" s="533"/>
      <c r="F1" s="533"/>
      <c r="G1" s="533"/>
      <c r="H1" s="533"/>
      <c r="I1" s="533"/>
      <c r="J1" s="534"/>
      <c r="K1" s="46"/>
      <c r="L1" s="46"/>
      <c r="M1" s="46"/>
      <c r="N1" s="46"/>
      <c r="O1" s="46"/>
      <c r="P1" s="46"/>
    </row>
    <row r="2" spans="1:16" s="50" customFormat="1" ht="9.75" customHeight="1" thickBot="1" x14ac:dyDescent="0.25">
      <c r="A2" s="48"/>
      <c r="B2" s="48"/>
      <c r="C2" s="49"/>
      <c r="D2" s="49"/>
      <c r="E2" s="49"/>
      <c r="F2" s="49"/>
      <c r="G2" s="49"/>
      <c r="H2" s="49"/>
      <c r="K2" s="51"/>
      <c r="M2" s="52"/>
    </row>
    <row r="3" spans="1:16" s="51" customFormat="1" ht="35.25" customHeight="1" thickBot="1" x14ac:dyDescent="0.25">
      <c r="A3" s="53" t="s">
        <v>33</v>
      </c>
      <c r="B3" s="54" t="s">
        <v>79</v>
      </c>
      <c r="C3" s="55" t="s">
        <v>214</v>
      </c>
      <c r="D3" s="55" t="s">
        <v>306</v>
      </c>
      <c r="E3" s="55" t="s">
        <v>307</v>
      </c>
      <c r="F3" s="56" t="s">
        <v>34</v>
      </c>
      <c r="G3" s="56" t="s">
        <v>35</v>
      </c>
      <c r="H3" s="57" t="s">
        <v>308</v>
      </c>
      <c r="I3" s="535"/>
      <c r="J3" s="536"/>
      <c r="K3" s="50"/>
    </row>
    <row r="4" spans="1:16" s="50" customFormat="1" ht="29.25" customHeight="1" thickBot="1" x14ac:dyDescent="0.25">
      <c r="A4" s="58" t="e">
        <f>VLOOKUP($I$3,'DATOS 1'!B6:J28,2,FALSE)</f>
        <v>#N/A</v>
      </c>
      <c r="B4" s="58" t="e">
        <f>VLOOKUP($I$3,'DATOS 1'!$B$6:$J$28,3,FALSE)</f>
        <v>#N/A</v>
      </c>
      <c r="C4" s="59" t="e">
        <f>VLOOKUP($I$3,'DATOS 1'!$B$6:$J$28,8,FALSE)</f>
        <v>#N/A</v>
      </c>
      <c r="D4" s="59" t="e">
        <f>VLOOKUP($I$3,'DATOS 1'!$B$6:$J$28,6,FALSE)</f>
        <v>#N/A</v>
      </c>
      <c r="E4" s="58" t="e">
        <f>VLOOKUP($I$3,'DATOS 1'!$B$6:$J$28,7,FALSE)</f>
        <v>#N/A</v>
      </c>
      <c r="F4" s="58" t="e">
        <f>VLOOKUP($I$3,'DATOS 1'!$B$6:$J$28,4,FALSE)</f>
        <v>#N/A</v>
      </c>
      <c r="G4" s="58" t="e">
        <f>VLOOKUP($I$3,'DATOS 1'!$B$6:$J$28,5,FALSE)</f>
        <v>#N/A</v>
      </c>
      <c r="H4" s="59" t="e">
        <f>VLOOKUP($I$3,'DATOS 1'!$B$6:$J$28,9,FALSE)</f>
        <v>#N/A</v>
      </c>
      <c r="I4" s="537"/>
      <c r="J4" s="538"/>
      <c r="K4" s="47"/>
      <c r="L4" s="60"/>
      <c r="M4" s="60"/>
    </row>
    <row r="5" spans="1:16" s="62" customFormat="1" ht="6.75" customHeight="1" thickBot="1" x14ac:dyDescent="0.25">
      <c r="A5" s="61"/>
      <c r="B5" s="61"/>
      <c r="C5" s="61"/>
      <c r="F5" s="61"/>
      <c r="G5" s="61"/>
      <c r="H5" s="61"/>
      <c r="K5" s="47"/>
    </row>
    <row r="6" spans="1:16" ht="31.5" customHeight="1" thickBot="1" x14ac:dyDescent="0.25">
      <c r="A6" s="527" t="s">
        <v>36</v>
      </c>
      <c r="B6" s="528"/>
      <c r="C6" s="528"/>
      <c r="D6" s="529"/>
      <c r="E6" s="41"/>
      <c r="F6" s="527" t="s">
        <v>37</v>
      </c>
      <c r="G6" s="528"/>
      <c r="H6" s="528"/>
      <c r="I6" s="529"/>
      <c r="J6" s="42"/>
    </row>
    <row r="7" spans="1:16" ht="31.5" customHeight="1" x14ac:dyDescent="0.2">
      <c r="A7" s="63" t="s">
        <v>38</v>
      </c>
      <c r="B7" s="64" t="e">
        <f>VLOOKUP($E$6,'DATOS 1'!N10:AA61,2,FALSE)</f>
        <v>#N/A</v>
      </c>
      <c r="C7" s="65" t="s">
        <v>23</v>
      </c>
      <c r="D7" s="66" t="e">
        <f>VLOOKUP($E$6,'DATOS 1'!N10:AA61,3,FALSE)</f>
        <v>#N/A</v>
      </c>
      <c r="E7" s="67"/>
      <c r="F7" s="63" t="s">
        <v>38</v>
      </c>
      <c r="G7" s="66" t="e">
        <f>VLOOKUP($J$6,'DATOS 1'!B36:I58,2,FALSE)</f>
        <v>#N/A</v>
      </c>
      <c r="H7" s="68" t="s">
        <v>23</v>
      </c>
      <c r="I7" s="66" t="e">
        <f>VLOOKUP($J$6,'DATOS 1'!B36:I58,3,FALSE)</f>
        <v>#N/A</v>
      </c>
      <c r="J7" s="69"/>
    </row>
    <row r="8" spans="1:16" ht="31.5" customHeight="1" x14ac:dyDescent="0.2">
      <c r="A8" s="70" t="s">
        <v>39</v>
      </c>
      <c r="B8" s="71" t="e">
        <f>VLOOKUP($E$6,'DATOS 1'!N10:AA61,4,FALSE)</f>
        <v>#N/A</v>
      </c>
      <c r="C8" s="72" t="s">
        <v>40</v>
      </c>
      <c r="D8" s="73" t="e">
        <f>VLOOKUP($E$6,'DATOS 1'!N10:AA61,5,FALSE)</f>
        <v>#N/A</v>
      </c>
      <c r="E8" s="67"/>
      <c r="F8" s="70" t="s">
        <v>39</v>
      </c>
      <c r="G8" s="71" t="e">
        <f>VLOOKUP($J$6,'DATOS 1'!B36:I58,4,FALSE)</f>
        <v>#N/A</v>
      </c>
      <c r="H8" s="72" t="s">
        <v>40</v>
      </c>
      <c r="I8" s="73" t="e">
        <f>VLOOKUP($J$6,'DATOS 1'!B36:I58,5,FALSE)</f>
        <v>#N/A</v>
      </c>
      <c r="J8" s="69"/>
    </row>
    <row r="9" spans="1:16" ht="31.5" customHeight="1" x14ac:dyDescent="0.2">
      <c r="A9" s="74" t="s">
        <v>41</v>
      </c>
      <c r="B9" s="71" t="e">
        <f>VLOOKUP($E$6,'DATOS 1'!N10:AA61,6,FALSE)</f>
        <v>#N/A</v>
      </c>
      <c r="C9" s="75" t="s">
        <v>31</v>
      </c>
      <c r="D9" s="76" t="e">
        <f>VLOOKUP($E$6,'DATOS 1'!N10:AA61,7,FALSE)</f>
        <v>#N/A</v>
      </c>
      <c r="F9" s="509" t="s">
        <v>91</v>
      </c>
      <c r="G9" s="510"/>
      <c r="H9" s="71" t="e">
        <f>VLOOKUP($J$6,'DATOS 1'!B36:I58,6,FALSE)</f>
        <v>#N/A</v>
      </c>
      <c r="I9" s="78" t="s">
        <v>1</v>
      </c>
      <c r="J9" s="69"/>
      <c r="K9" s="79"/>
    </row>
    <row r="10" spans="1:16" s="79" customFormat="1" ht="31.5" customHeight="1" x14ac:dyDescent="0.25">
      <c r="A10" s="509" t="s">
        <v>92</v>
      </c>
      <c r="B10" s="510"/>
      <c r="C10" s="71" t="e">
        <f>VLOOKUP($E$6,'DATOS 1'!N10:AA61,8,FALSE)</f>
        <v>#N/A</v>
      </c>
      <c r="D10" s="78" t="s">
        <v>1</v>
      </c>
      <c r="F10" s="509" t="s">
        <v>93</v>
      </c>
      <c r="G10" s="510"/>
      <c r="H10" s="71" t="e">
        <f>VLOOKUP($J$6,'DATOS 1'!B36:I58,7,FALSE)</f>
        <v>#N/A</v>
      </c>
      <c r="I10" s="78" t="s">
        <v>109</v>
      </c>
      <c r="J10" s="80"/>
    </row>
    <row r="11" spans="1:16" s="79" customFormat="1" ht="31.5" customHeight="1" thickBot="1" x14ac:dyDescent="0.3">
      <c r="A11" s="509" t="s">
        <v>94</v>
      </c>
      <c r="B11" s="510"/>
      <c r="C11" s="71" t="e">
        <f>VLOOKUP($E$6,'DATOS 1'!N10:AA61,9,FALSE)</f>
        <v>#N/A</v>
      </c>
      <c r="D11" s="78" t="s">
        <v>3</v>
      </c>
      <c r="E11" s="81"/>
      <c r="F11" s="539" t="s">
        <v>95</v>
      </c>
      <c r="G11" s="540"/>
      <c r="H11" s="82" t="e">
        <f>VLOOKUP($J$6,'DATOS 1'!B36:I58,8,FALSE)</f>
        <v>#N/A</v>
      </c>
      <c r="I11" s="83" t="s">
        <v>109</v>
      </c>
      <c r="J11" s="80"/>
    </row>
    <row r="12" spans="1:16" s="79" customFormat="1" ht="31.5" customHeight="1" thickBot="1" x14ac:dyDescent="0.3">
      <c r="A12" s="509" t="s">
        <v>96</v>
      </c>
      <c r="B12" s="510"/>
      <c r="C12" s="71" t="e">
        <f>VLOOKUP($E$6,'DATOS 1'!N10:AA61,10,FALSE)</f>
        <v>#N/A</v>
      </c>
      <c r="D12" s="78" t="s">
        <v>3</v>
      </c>
      <c r="E12" s="80"/>
      <c r="F12" s="80"/>
      <c r="G12" s="80"/>
      <c r="H12" s="80"/>
    </row>
    <row r="13" spans="1:16" s="79" customFormat="1" ht="31.5" customHeight="1" thickBot="1" x14ac:dyDescent="0.3">
      <c r="A13" s="509" t="s">
        <v>97</v>
      </c>
      <c r="B13" s="510"/>
      <c r="C13" s="71" t="e">
        <f>VLOOKUP($E$6,'DATOS 1'!N10:AA61,11,FALSE)</f>
        <v>#N/A</v>
      </c>
      <c r="D13" s="78" t="s">
        <v>109</v>
      </c>
      <c r="E13" s="80"/>
      <c r="F13" s="527" t="s">
        <v>43</v>
      </c>
      <c r="G13" s="528"/>
      <c r="H13" s="528"/>
      <c r="I13" s="529"/>
      <c r="J13" s="43"/>
    </row>
    <row r="14" spans="1:16" s="79" customFormat="1" ht="31.5" customHeight="1" x14ac:dyDescent="0.2">
      <c r="A14" s="509" t="s">
        <v>98</v>
      </c>
      <c r="B14" s="510"/>
      <c r="C14" s="71" t="e">
        <f>VLOOKUP($E$6,'DATOS 1'!N10:AA61,12,FALSE)</f>
        <v>#N/A</v>
      </c>
      <c r="D14" s="78" t="s">
        <v>109</v>
      </c>
      <c r="E14" s="80"/>
      <c r="F14" s="63" t="s">
        <v>23</v>
      </c>
      <c r="G14" s="64" t="e">
        <f>VLOOKUP($J$13,'DATOS 1'!$N$68:$Q$75,2,FALSE)</f>
        <v>#N/A</v>
      </c>
      <c r="H14" s="68" t="s">
        <v>39</v>
      </c>
      <c r="I14" s="64" t="e">
        <f>VLOOKUP($J$13,'DATOS 1'!$N$68:$R$75,3,FALSE)</f>
        <v>#N/A</v>
      </c>
      <c r="J14" s="84"/>
      <c r="K14" s="47"/>
    </row>
    <row r="15" spans="1:16" ht="31.5" customHeight="1" thickBot="1" x14ac:dyDescent="0.25">
      <c r="A15" s="511" t="s">
        <v>99</v>
      </c>
      <c r="B15" s="512"/>
      <c r="C15" s="82" t="e">
        <f>VLOOKUP($E$6,'DATOS 1'!N10:AA61,13,FALSE)</f>
        <v>#N/A</v>
      </c>
      <c r="D15" s="83" t="s">
        <v>109</v>
      </c>
      <c r="E15" s="69"/>
      <c r="F15" s="85" t="s">
        <v>90</v>
      </c>
      <c r="G15" s="82" t="e">
        <f>VLOOKUP($J$13,'DATOS 1'!$N$68:$Q$75,4,FALSE)</f>
        <v>#N/A</v>
      </c>
      <c r="H15" s="82" t="s">
        <v>1</v>
      </c>
      <c r="I15" s="86" t="s">
        <v>246</v>
      </c>
      <c r="J15" s="87" t="e">
        <f>VLOOKUP($J$13,'DATOS 1'!$N$68:$R$75,5,FALSE)</f>
        <v>#N/A</v>
      </c>
      <c r="K15" s="62"/>
    </row>
    <row r="16" spans="1:16" s="62" customFormat="1" ht="6.75" customHeight="1" thickBot="1" x14ac:dyDescent="0.25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47"/>
    </row>
    <row r="17" spans="1:11" ht="31.5" customHeight="1" thickBot="1" x14ac:dyDescent="0.25">
      <c r="A17" s="513" t="s">
        <v>44</v>
      </c>
      <c r="B17" s="514"/>
      <c r="C17" s="514"/>
      <c r="D17" s="514"/>
      <c r="E17" s="514"/>
      <c r="F17" s="514"/>
      <c r="G17" s="514"/>
      <c r="H17" s="514"/>
      <c r="I17" s="514"/>
      <c r="J17" s="515"/>
    </row>
    <row r="18" spans="1:11" ht="46.5" customHeight="1" thickBot="1" x14ac:dyDescent="0.25">
      <c r="A18" s="88" t="s">
        <v>23</v>
      </c>
      <c r="B18" s="89" t="e">
        <f>VLOOKUP($J$18,'DATOS 1'!B68:K87,2,FALSE)</f>
        <v>#N/A</v>
      </c>
      <c r="C18" s="90" t="s">
        <v>16</v>
      </c>
      <c r="D18" s="91" t="e">
        <f>VLOOKUP($J$18,'DATOS 1'!$B$67:$J$87,3,FALSE)</f>
        <v>#N/A</v>
      </c>
      <c r="E18" s="92" t="s">
        <v>41</v>
      </c>
      <c r="F18" s="516" t="e">
        <f>VLOOKUP($J$18,'DATOS 1'!$B$67:$K$87,10,FALSE)</f>
        <v>#N/A</v>
      </c>
      <c r="G18" s="517"/>
      <c r="H18" s="90" t="s">
        <v>42</v>
      </c>
      <c r="I18" s="93" t="e">
        <f>VLOOKUP($J$18,'DATOS 1'!$B$67:$J$87,9,FALSE)</f>
        <v>#N/A</v>
      </c>
      <c r="J18" s="44"/>
    </row>
    <row r="19" spans="1:11" ht="31.5" customHeight="1" thickBot="1" x14ac:dyDescent="0.25">
      <c r="A19" s="518" t="s">
        <v>266</v>
      </c>
      <c r="B19" s="519"/>
      <c r="C19" s="94" t="s">
        <v>45</v>
      </c>
      <c r="D19" s="95" t="e">
        <f>VLOOKUP(J19,'DATOS 1'!F89:I94,2,FALSE)</f>
        <v>#N/A</v>
      </c>
      <c r="E19" s="520" t="s">
        <v>46</v>
      </c>
      <c r="F19" s="521"/>
      <c r="G19" s="96" t="e">
        <f>VLOOKUP(J19,'DATOS 1'!F89:I94,3,FALSE)</f>
        <v>#N/A</v>
      </c>
      <c r="H19" s="207" t="s">
        <v>22</v>
      </c>
      <c r="I19" s="96" t="e">
        <f>VLOOKUP(J19,'DATOS 1'!F89:I94,4,FALSE)</f>
        <v>#N/A</v>
      </c>
      <c r="J19" s="44"/>
      <c r="K19" s="98"/>
    </row>
    <row r="20" spans="1:11" s="98" customFormat="1" ht="15" customHeight="1" thickBot="1" x14ac:dyDescent="0.25">
      <c r="A20" s="99"/>
      <c r="B20" s="99"/>
      <c r="C20" s="99"/>
      <c r="D20" s="99"/>
      <c r="E20" s="99"/>
      <c r="F20" s="99"/>
      <c r="G20" s="99"/>
      <c r="H20" s="99"/>
      <c r="I20" s="99"/>
      <c r="J20" s="99"/>
      <c r="K20" s="100"/>
    </row>
    <row r="21" spans="1:11" s="100" customFormat="1" ht="31.5" customHeight="1" thickBot="1" x14ac:dyDescent="0.25">
      <c r="A21" s="481" t="s">
        <v>47</v>
      </c>
      <c r="B21" s="482"/>
      <c r="C21" s="482"/>
      <c r="D21" s="482"/>
      <c r="E21" s="482"/>
      <c r="F21" s="482"/>
      <c r="G21" s="482"/>
      <c r="H21" s="482"/>
      <c r="I21" s="482"/>
      <c r="J21" s="483"/>
      <c r="K21" s="99"/>
    </row>
    <row r="22" spans="1:11" s="99" customFormat="1" ht="2.25" customHeight="1" thickBot="1" x14ac:dyDescent="0.25">
      <c r="A22" s="101"/>
      <c r="B22" s="102"/>
      <c r="C22" s="102"/>
      <c r="D22" s="102"/>
      <c r="E22" s="102"/>
      <c r="F22" s="102"/>
      <c r="G22" s="102"/>
      <c r="H22" s="102"/>
      <c r="I22" s="102"/>
      <c r="J22" s="103"/>
      <c r="K22" s="100"/>
    </row>
    <row r="23" spans="1:11" s="100" customFormat="1" ht="31.5" customHeight="1" thickBot="1" x14ac:dyDescent="0.25">
      <c r="A23" s="104" t="s">
        <v>48</v>
      </c>
      <c r="B23" s="24"/>
      <c r="C23" s="495" t="s">
        <v>45</v>
      </c>
      <c r="D23" s="496"/>
      <c r="E23" s="18"/>
      <c r="F23" s="497" t="s">
        <v>46</v>
      </c>
      <c r="G23" s="498"/>
      <c r="H23" s="22"/>
      <c r="I23" s="105" t="s">
        <v>22</v>
      </c>
      <c r="J23" s="45"/>
      <c r="K23" s="98"/>
    </row>
    <row r="24" spans="1:11" s="98" customFormat="1" ht="15" customHeight="1" thickBot="1" x14ac:dyDescent="0.25">
      <c r="A24" s="99"/>
      <c r="B24" s="99"/>
      <c r="C24" s="99"/>
      <c r="D24" s="99"/>
      <c r="E24" s="99"/>
      <c r="F24" s="99"/>
      <c r="G24" s="99"/>
      <c r="H24" s="99"/>
      <c r="I24" s="99"/>
      <c r="J24" s="44"/>
      <c r="K24" s="100"/>
    </row>
    <row r="25" spans="1:11" s="100" customFormat="1" ht="29.25" customHeight="1" thickBot="1" x14ac:dyDescent="0.25">
      <c r="A25" s="205" t="s">
        <v>186</v>
      </c>
      <c r="B25" s="107">
        <v>6</v>
      </c>
      <c r="C25" s="522" t="s">
        <v>49</v>
      </c>
      <c r="D25" s="523"/>
      <c r="E25" s="523"/>
      <c r="F25" s="523"/>
      <c r="G25" s="523"/>
      <c r="H25" s="524"/>
      <c r="I25" s="525" t="s">
        <v>215</v>
      </c>
      <c r="J25" s="526"/>
    </row>
    <row r="26" spans="1:11" s="100" customFormat="1" ht="31.5" customHeight="1" thickBot="1" x14ac:dyDescent="0.25">
      <c r="A26" s="493" t="s">
        <v>50</v>
      </c>
      <c r="B26" s="506"/>
      <c r="C26" s="108">
        <v>1</v>
      </c>
      <c r="D26" s="108">
        <v>2</v>
      </c>
      <c r="E26" s="108">
        <v>3</v>
      </c>
      <c r="F26" s="108">
        <v>4</v>
      </c>
      <c r="G26" s="108">
        <v>5</v>
      </c>
      <c r="H26" s="109">
        <v>6</v>
      </c>
      <c r="I26" s="507"/>
      <c r="J26" s="508"/>
    </row>
    <row r="27" spans="1:11" s="100" customFormat="1" ht="31.5" customHeight="1" x14ac:dyDescent="0.2">
      <c r="A27" s="493" t="s">
        <v>51</v>
      </c>
      <c r="B27" s="206" t="s">
        <v>0</v>
      </c>
      <c r="C27" s="368"/>
      <c r="D27" s="368"/>
      <c r="E27" s="368"/>
      <c r="F27" s="368"/>
      <c r="G27" s="368"/>
      <c r="H27" s="368"/>
      <c r="I27" s="99"/>
      <c r="J27" s="99"/>
    </row>
    <row r="28" spans="1:11" s="100" customFormat="1" ht="31.5" customHeight="1" x14ac:dyDescent="0.2">
      <c r="A28" s="493"/>
      <c r="B28" s="206" t="s">
        <v>2</v>
      </c>
      <c r="C28" s="368"/>
      <c r="D28" s="368"/>
      <c r="E28" s="368"/>
      <c r="F28" s="368"/>
      <c r="G28" s="368"/>
      <c r="H28" s="368"/>
      <c r="I28" s="99"/>
      <c r="J28" s="99"/>
    </row>
    <row r="29" spans="1:11" s="100" customFormat="1" ht="31.5" customHeight="1" x14ac:dyDescent="0.2">
      <c r="A29" s="493"/>
      <c r="B29" s="206" t="s">
        <v>2</v>
      </c>
      <c r="C29" s="368"/>
      <c r="D29" s="368"/>
      <c r="E29" s="368"/>
      <c r="F29" s="368"/>
      <c r="G29" s="368"/>
      <c r="H29" s="368"/>
      <c r="I29" s="99"/>
      <c r="J29" s="99"/>
    </row>
    <row r="30" spans="1:11" s="100" customFormat="1" ht="31.5" customHeight="1" thickBot="1" x14ac:dyDescent="0.25">
      <c r="A30" s="494"/>
      <c r="B30" s="111" t="s">
        <v>0</v>
      </c>
      <c r="C30" s="369"/>
      <c r="D30" s="369"/>
      <c r="E30" s="369"/>
      <c r="F30" s="369"/>
      <c r="G30" s="369"/>
      <c r="H30" s="369"/>
      <c r="I30" s="99"/>
      <c r="J30" s="99"/>
      <c r="K30" s="98"/>
    </row>
    <row r="31" spans="1:11" s="98" customFormat="1" ht="15" customHeight="1" thickBot="1" x14ac:dyDescent="0.25">
      <c r="A31" s="99"/>
      <c r="B31" s="99"/>
      <c r="C31" s="99"/>
      <c r="D31" s="99"/>
      <c r="E31" s="99"/>
      <c r="F31" s="99"/>
      <c r="G31" s="99"/>
      <c r="H31" s="99"/>
      <c r="I31" s="99"/>
      <c r="J31" s="99"/>
      <c r="K31" s="100"/>
    </row>
    <row r="32" spans="1:11" s="100" customFormat="1" ht="31.5" customHeight="1" thickBot="1" x14ac:dyDescent="0.25">
      <c r="A32" s="112" t="s">
        <v>52</v>
      </c>
      <c r="B32" s="19"/>
      <c r="C32" s="495" t="s">
        <v>45</v>
      </c>
      <c r="D32" s="496"/>
      <c r="E32" s="18"/>
      <c r="F32" s="497" t="s">
        <v>46</v>
      </c>
      <c r="G32" s="498"/>
      <c r="H32" s="22"/>
      <c r="I32" s="113" t="s">
        <v>22</v>
      </c>
      <c r="J32" s="23"/>
      <c r="K32" s="98"/>
    </row>
    <row r="33" spans="1:11" s="98" customFormat="1" ht="12" customHeight="1" x14ac:dyDescent="0.2">
      <c r="A33" s="114"/>
      <c r="B33" s="114"/>
      <c r="C33" s="114"/>
      <c r="D33" s="114"/>
      <c r="E33" s="114"/>
      <c r="F33" s="114"/>
      <c r="G33" s="114"/>
      <c r="H33" s="114"/>
      <c r="I33" s="114"/>
      <c r="J33" s="114"/>
      <c r="K33" s="100"/>
    </row>
    <row r="34" spans="1:11" s="100" customFormat="1" ht="15" customHeight="1" thickBot="1" x14ac:dyDescent="0.25">
      <c r="A34" s="115"/>
      <c r="B34" s="115"/>
      <c r="C34" s="115"/>
      <c r="D34" s="115"/>
      <c r="E34" s="115"/>
      <c r="F34" s="115"/>
      <c r="G34" s="115"/>
      <c r="H34" s="115"/>
      <c r="I34" s="115"/>
      <c r="J34" s="115"/>
    </row>
    <row r="35" spans="1:11" s="100" customFormat="1" ht="32.25" customHeight="1" thickBot="1" x14ac:dyDescent="0.25">
      <c r="A35" s="481" t="s">
        <v>53</v>
      </c>
      <c r="B35" s="482"/>
      <c r="C35" s="482"/>
      <c r="D35" s="482"/>
      <c r="E35" s="482"/>
      <c r="F35" s="482"/>
      <c r="G35" s="482"/>
      <c r="H35" s="482"/>
      <c r="I35" s="482"/>
      <c r="J35" s="483"/>
    </row>
    <row r="36" spans="1:11" s="100" customFormat="1" ht="3.75" customHeight="1" thickBot="1" x14ac:dyDescent="0.25">
      <c r="A36" s="114"/>
      <c r="B36" s="99"/>
      <c r="C36" s="99"/>
      <c r="D36" s="99"/>
      <c r="E36" s="99"/>
      <c r="F36" s="99"/>
      <c r="G36" s="99"/>
      <c r="H36" s="99"/>
      <c r="I36" s="99"/>
      <c r="J36" s="114"/>
    </row>
    <row r="37" spans="1:11" s="100" customFormat="1" ht="31.5" customHeight="1" thickBot="1" x14ac:dyDescent="0.25">
      <c r="A37" s="99"/>
      <c r="B37" s="464" t="s">
        <v>54</v>
      </c>
      <c r="C37" s="465"/>
      <c r="D37" s="465"/>
      <c r="E37" s="465"/>
      <c r="F37" s="465"/>
      <c r="G37" s="465"/>
      <c r="H37" s="466"/>
      <c r="I37" s="99"/>
      <c r="J37" s="99"/>
    </row>
    <row r="38" spans="1:11" s="100" customFormat="1" ht="31.5" customHeight="1" thickBot="1" x14ac:dyDescent="0.25">
      <c r="A38" s="99"/>
      <c r="B38" s="116" t="s">
        <v>50</v>
      </c>
      <c r="C38" s="117">
        <v>1</v>
      </c>
      <c r="D38" s="206">
        <v>2</v>
      </c>
      <c r="E38" s="206">
        <v>3</v>
      </c>
      <c r="F38" s="206">
        <v>4</v>
      </c>
      <c r="G38" s="206">
        <v>5</v>
      </c>
      <c r="H38" s="118">
        <v>6</v>
      </c>
      <c r="I38" s="99"/>
      <c r="J38" s="99"/>
    </row>
    <row r="39" spans="1:11" s="100" customFormat="1" ht="31.5" customHeight="1" x14ac:dyDescent="0.2">
      <c r="A39" s="119"/>
      <c r="B39" s="120"/>
      <c r="C39" s="121" t="e">
        <f>+AVERAGE(C27,C30)</f>
        <v>#DIV/0!</v>
      </c>
      <c r="D39" s="122" t="e">
        <f t="shared" ref="D39:H39" si="0">+AVERAGE(D27,D30)</f>
        <v>#DIV/0!</v>
      </c>
      <c r="E39" s="122" t="e">
        <f t="shared" si="0"/>
        <v>#DIV/0!</v>
      </c>
      <c r="F39" s="122" t="e">
        <f t="shared" si="0"/>
        <v>#DIV/0!</v>
      </c>
      <c r="G39" s="122" t="e">
        <f t="shared" si="0"/>
        <v>#DIV/0!</v>
      </c>
      <c r="H39" s="123" t="e">
        <f t="shared" si="0"/>
        <v>#DIV/0!</v>
      </c>
      <c r="I39" s="99"/>
      <c r="J39" s="99"/>
    </row>
    <row r="40" spans="1:11" s="100" customFormat="1" ht="31.5" customHeight="1" x14ac:dyDescent="0.2">
      <c r="A40" s="119"/>
      <c r="B40" s="124"/>
      <c r="C40" s="125" t="e">
        <f>+AVERAGE(C28:C29)</f>
        <v>#DIV/0!</v>
      </c>
      <c r="D40" s="126" t="e">
        <f t="shared" ref="D40:H40" si="1">+AVERAGE(D28:D29)</f>
        <v>#DIV/0!</v>
      </c>
      <c r="E40" s="126" t="e">
        <f t="shared" si="1"/>
        <v>#DIV/0!</v>
      </c>
      <c r="F40" s="126" t="e">
        <f t="shared" si="1"/>
        <v>#DIV/0!</v>
      </c>
      <c r="G40" s="126" t="e">
        <f t="shared" si="1"/>
        <v>#DIV/0!</v>
      </c>
      <c r="H40" s="127" t="e">
        <f t="shared" si="1"/>
        <v>#DIV/0!</v>
      </c>
      <c r="I40" s="99"/>
      <c r="J40" s="99"/>
    </row>
    <row r="41" spans="1:11" s="100" customFormat="1" ht="31.5" customHeight="1" thickBot="1" x14ac:dyDescent="0.25">
      <c r="A41" s="119"/>
      <c r="B41" s="128"/>
      <c r="C41" s="129" t="e">
        <f>+C40-C39</f>
        <v>#DIV/0!</v>
      </c>
      <c r="D41" s="130" t="e">
        <f t="shared" ref="D41:H41" si="2">+D40-D39</f>
        <v>#DIV/0!</v>
      </c>
      <c r="E41" s="130" t="e">
        <f t="shared" si="2"/>
        <v>#DIV/0!</v>
      </c>
      <c r="F41" s="130" t="e">
        <f t="shared" si="2"/>
        <v>#DIV/0!</v>
      </c>
      <c r="G41" s="130" t="e">
        <f t="shared" si="2"/>
        <v>#DIV/0!</v>
      </c>
      <c r="H41" s="131" t="e">
        <f t="shared" si="2"/>
        <v>#DIV/0!</v>
      </c>
      <c r="I41" s="99"/>
      <c r="J41" s="99"/>
    </row>
    <row r="42" spans="1:11" s="100" customFormat="1" ht="31.5" customHeight="1" thickBot="1" x14ac:dyDescent="0.25">
      <c r="A42" s="99"/>
      <c r="B42" s="132" t="s">
        <v>55</v>
      </c>
      <c r="C42" s="133" t="e">
        <f>+AVERAGE(C41:H41)</f>
        <v>#DIV/0!</v>
      </c>
      <c r="D42" s="99"/>
      <c r="E42" s="99"/>
      <c r="F42" s="99"/>
      <c r="G42" s="99"/>
      <c r="H42" s="99"/>
      <c r="I42" s="99"/>
      <c r="J42" s="99"/>
    </row>
    <row r="43" spans="1:11" s="100" customFormat="1" ht="31.5" customHeight="1" thickBot="1" x14ac:dyDescent="0.25">
      <c r="A43" s="99"/>
      <c r="B43" s="134" t="s">
        <v>110</v>
      </c>
      <c r="C43" s="135" t="e">
        <f>+STDEV(C41:H41)</f>
        <v>#DIV/0!</v>
      </c>
      <c r="D43" s="99"/>
      <c r="E43" s="99"/>
      <c r="F43" s="99"/>
      <c r="G43" s="99"/>
      <c r="H43" s="99"/>
      <c r="I43" s="99"/>
      <c r="J43" s="99"/>
      <c r="K43" s="98"/>
    </row>
    <row r="44" spans="1:11" s="98" customFormat="1" ht="15" customHeight="1" x14ac:dyDescent="0.2">
      <c r="A44" s="99"/>
      <c r="B44" s="99"/>
      <c r="C44" s="99"/>
      <c r="D44" s="99"/>
      <c r="E44" s="99"/>
      <c r="F44" s="99"/>
      <c r="G44" s="136"/>
      <c r="H44" s="99"/>
      <c r="I44" s="99"/>
      <c r="J44" s="99"/>
      <c r="K44" s="100"/>
    </row>
    <row r="45" spans="1:11" s="100" customFormat="1" ht="31.5" customHeight="1" thickBot="1" x14ac:dyDescent="0.25">
      <c r="A45" s="499" t="s">
        <v>56</v>
      </c>
      <c r="B45" s="499"/>
      <c r="C45" s="499"/>
      <c r="D45" s="499"/>
      <c r="E45" s="499"/>
      <c r="F45" s="499"/>
      <c r="G45" s="499"/>
      <c r="H45" s="499"/>
      <c r="I45" s="499"/>
      <c r="J45" s="499"/>
    </row>
    <row r="46" spans="1:11" s="100" customFormat="1" ht="31.5" customHeight="1" thickBot="1" x14ac:dyDescent="0.25">
      <c r="A46" s="99"/>
      <c r="B46" s="500" t="s">
        <v>57</v>
      </c>
      <c r="C46" s="501"/>
      <c r="D46" s="137" t="s">
        <v>58</v>
      </c>
      <c r="E46" s="99"/>
      <c r="F46" s="99"/>
      <c r="G46" s="99"/>
      <c r="H46" s="136"/>
      <c r="I46" s="99"/>
      <c r="J46" s="99"/>
    </row>
    <row r="47" spans="1:11" s="100" customFormat="1" ht="31.5" customHeight="1" x14ac:dyDescent="0.2">
      <c r="A47" s="99"/>
      <c r="B47" s="502" t="s">
        <v>45</v>
      </c>
      <c r="C47" s="503"/>
      <c r="D47" s="138" t="e">
        <f>+AVERAGE(E32,E23)</f>
        <v>#DIV/0!</v>
      </c>
      <c r="E47" s="99"/>
      <c r="F47" s="491" t="s">
        <v>100</v>
      </c>
      <c r="G47" s="492"/>
      <c r="H47" s="139" t="e">
        <f>+(0.34848*D49-0.009024*D48*EXP(0.0612*D47))/(273.15+D47)</f>
        <v>#DIV/0!</v>
      </c>
      <c r="I47" s="140" t="s">
        <v>103</v>
      </c>
      <c r="J47" s="99"/>
    </row>
    <row r="48" spans="1:11" s="100" customFormat="1" ht="31.5" customHeight="1" thickBot="1" x14ac:dyDescent="0.25">
      <c r="A48" s="99"/>
      <c r="B48" s="502" t="s">
        <v>46</v>
      </c>
      <c r="C48" s="503"/>
      <c r="D48" s="138" t="e">
        <f>+AVERAGE(H32,H23)</f>
        <v>#DIV/0!</v>
      </c>
      <c r="E48" s="99"/>
      <c r="F48" s="504" t="s">
        <v>101</v>
      </c>
      <c r="G48" s="505"/>
      <c r="H48" s="141" t="e">
        <f>+H47*((0.001)^2+(0.0001*I19/2)^2+(-0.0034*D19/2)^2+(-0.1*G19/2)^2)^0.5</f>
        <v>#DIV/0!</v>
      </c>
      <c r="I48" s="142" t="s">
        <v>103</v>
      </c>
      <c r="J48" s="99"/>
    </row>
    <row r="49" spans="1:11" s="100" customFormat="1" ht="31.5" customHeight="1" thickBot="1" x14ac:dyDescent="0.25">
      <c r="A49" s="99"/>
      <c r="B49" s="489" t="s">
        <v>22</v>
      </c>
      <c r="C49" s="490"/>
      <c r="D49" s="143" t="e">
        <f>+AVERAGE(J32,J24)</f>
        <v>#DIV/0!</v>
      </c>
      <c r="E49" s="99"/>
      <c r="F49" s="491" t="s">
        <v>102</v>
      </c>
      <c r="G49" s="492"/>
      <c r="H49" s="144">
        <v>1.2</v>
      </c>
      <c r="I49" s="142" t="s">
        <v>103</v>
      </c>
      <c r="J49" s="99"/>
      <c r="K49" s="98"/>
    </row>
    <row r="50" spans="1:11" s="98" customFormat="1" ht="15" customHeight="1" thickBot="1" x14ac:dyDescent="0.25">
      <c r="A50" s="99"/>
      <c r="B50" s="99"/>
      <c r="C50" s="99"/>
      <c r="D50" s="99"/>
      <c r="E50" s="99"/>
      <c r="F50" s="99"/>
      <c r="G50" s="99"/>
      <c r="H50" s="99"/>
      <c r="I50" s="99"/>
      <c r="J50" s="99"/>
      <c r="K50" s="100"/>
    </row>
    <row r="51" spans="1:11" s="100" customFormat="1" ht="31.5" customHeight="1" thickBot="1" x14ac:dyDescent="0.25">
      <c r="A51" s="464" t="s">
        <v>59</v>
      </c>
      <c r="B51" s="465"/>
      <c r="C51" s="465"/>
      <c r="D51" s="465"/>
      <c r="E51" s="465"/>
      <c r="F51" s="465"/>
      <c r="G51" s="465"/>
      <c r="H51" s="465"/>
      <c r="I51" s="465"/>
      <c r="J51" s="466"/>
    </row>
    <row r="52" spans="1:11" s="100" customFormat="1" ht="31.5" customHeight="1" x14ac:dyDescent="0.35">
      <c r="A52" s="99"/>
      <c r="B52" s="145" t="s">
        <v>60</v>
      </c>
      <c r="C52" s="146"/>
      <c r="D52" s="467" t="s">
        <v>104</v>
      </c>
      <c r="E52" s="467"/>
      <c r="F52" s="147" t="s">
        <v>61</v>
      </c>
      <c r="G52" s="148" t="s">
        <v>62</v>
      </c>
      <c r="H52" s="468" t="s">
        <v>63</v>
      </c>
      <c r="I52" s="469"/>
      <c r="J52" s="99"/>
    </row>
    <row r="53" spans="1:11" s="100" customFormat="1" ht="31.5" customHeight="1" thickBot="1" x14ac:dyDescent="0.25">
      <c r="A53" s="99"/>
      <c r="B53" s="149" t="e">
        <f>+C42</f>
        <v>#DIV/0!</v>
      </c>
      <c r="C53" s="150" t="s">
        <v>1</v>
      </c>
      <c r="D53" s="151" t="e">
        <f>+C10+C11/1000</f>
        <v>#N/A</v>
      </c>
      <c r="E53" s="150" t="s">
        <v>1</v>
      </c>
      <c r="F53" s="151" t="e">
        <f>+(H47-H49)*(1/H10-1/C13)</f>
        <v>#DIV/0!</v>
      </c>
      <c r="G53" s="152"/>
      <c r="H53" s="144" t="e">
        <f>+(B53+D53*F53)*1000</f>
        <v>#DIV/0!</v>
      </c>
      <c r="I53" s="142" t="s">
        <v>3</v>
      </c>
      <c r="J53" s="99"/>
      <c r="K53" s="98"/>
    </row>
    <row r="54" spans="1:11" s="98" customFormat="1" ht="15" customHeight="1" x14ac:dyDescent="0.2">
      <c r="A54" s="99"/>
      <c r="B54" s="99"/>
      <c r="C54" s="99"/>
      <c r="D54" s="99"/>
      <c r="E54" s="99"/>
      <c r="F54" s="99"/>
      <c r="G54" s="99"/>
      <c r="H54" s="99"/>
      <c r="I54" s="99"/>
      <c r="J54" s="99"/>
      <c r="K54" s="100"/>
    </row>
    <row r="55" spans="1:11" s="100" customFormat="1" ht="31.5" customHeight="1" x14ac:dyDescent="0.2">
      <c r="A55" s="470" t="s">
        <v>64</v>
      </c>
      <c r="B55" s="471"/>
      <c r="C55" s="471"/>
      <c r="D55" s="471"/>
      <c r="E55" s="471"/>
      <c r="F55" s="471"/>
      <c r="G55" s="471"/>
      <c r="H55" s="471"/>
      <c r="I55" s="471"/>
      <c r="J55" s="471"/>
      <c r="K55" s="98"/>
    </row>
    <row r="56" spans="1:11" s="98" customFormat="1" ht="15" customHeight="1" thickBot="1" x14ac:dyDescent="0.25">
      <c r="A56" s="99"/>
      <c r="B56" s="99"/>
      <c r="C56" s="99"/>
      <c r="D56" s="99"/>
      <c r="E56" s="99"/>
      <c r="F56" s="99"/>
      <c r="G56" s="99"/>
      <c r="H56" s="99"/>
      <c r="I56" s="99"/>
      <c r="J56" s="99"/>
      <c r="K56" s="100"/>
    </row>
    <row r="57" spans="1:11" s="100" customFormat="1" ht="31.5" customHeight="1" thickBot="1" x14ac:dyDescent="0.25">
      <c r="A57" s="472" t="s">
        <v>57</v>
      </c>
      <c r="B57" s="473"/>
      <c r="C57" s="474" t="s">
        <v>65</v>
      </c>
      <c r="D57" s="475"/>
      <c r="E57" s="153"/>
      <c r="F57" s="476"/>
      <c r="G57" s="476"/>
      <c r="H57" s="476"/>
      <c r="I57" s="476"/>
      <c r="J57" s="99"/>
    </row>
    <row r="58" spans="1:11" s="100" customFormat="1" ht="31.5" customHeight="1" x14ac:dyDescent="0.2">
      <c r="A58" s="154" t="s">
        <v>66</v>
      </c>
      <c r="B58" s="155"/>
      <c r="C58" s="156" t="e">
        <f>+C43/B25^0.5*1000</f>
        <v>#DIV/0!</v>
      </c>
      <c r="D58" s="157" t="s">
        <v>3</v>
      </c>
      <c r="E58" s="158"/>
      <c r="F58" s="476"/>
      <c r="G58" s="476"/>
      <c r="H58" s="476"/>
      <c r="I58" s="476"/>
      <c r="J58" s="99"/>
    </row>
    <row r="59" spans="1:11" s="100" customFormat="1" ht="31.5" customHeight="1" x14ac:dyDescent="0.2">
      <c r="A59" s="159" t="s">
        <v>67</v>
      </c>
      <c r="B59" s="160" t="s">
        <v>68</v>
      </c>
      <c r="C59" s="161" t="e">
        <f>+C12/2</f>
        <v>#N/A</v>
      </c>
      <c r="D59" s="162" t="s">
        <v>3</v>
      </c>
      <c r="E59" s="158"/>
      <c r="F59" s="476"/>
      <c r="G59" s="476"/>
      <c r="H59" s="476"/>
      <c r="I59" s="476"/>
      <c r="J59" s="99"/>
    </row>
    <row r="60" spans="1:11" s="100" customFormat="1" ht="31.5" customHeight="1" x14ac:dyDescent="0.2">
      <c r="A60" s="163" t="s">
        <v>69</v>
      </c>
      <c r="B60" s="164"/>
      <c r="C60" s="165" t="e">
        <f>+C12/3^0.5</f>
        <v>#N/A</v>
      </c>
      <c r="D60" s="162" t="s">
        <v>3</v>
      </c>
      <c r="E60" s="158"/>
      <c r="F60" s="476"/>
      <c r="G60" s="476"/>
      <c r="H60" s="476"/>
      <c r="I60" s="476"/>
      <c r="J60" s="99"/>
    </row>
    <row r="61" spans="1:11" s="100" customFormat="1" ht="31.5" customHeight="1" x14ac:dyDescent="0.25">
      <c r="A61" s="166" t="s">
        <v>70</v>
      </c>
      <c r="B61" s="167"/>
      <c r="C61" s="168" t="e">
        <f>+SQRT(SUMSQ(C59:C60))</f>
        <v>#N/A</v>
      </c>
      <c r="D61" s="169" t="s">
        <v>3</v>
      </c>
      <c r="E61" s="158"/>
      <c r="F61" s="476"/>
      <c r="G61" s="476"/>
      <c r="H61" s="476"/>
      <c r="I61" s="476"/>
      <c r="J61" s="99"/>
    </row>
    <row r="62" spans="1:11" s="100" customFormat="1" ht="31.5" customHeight="1" x14ac:dyDescent="0.2">
      <c r="A62" s="159" t="s">
        <v>71</v>
      </c>
      <c r="B62" s="160"/>
      <c r="C62" s="170" t="e">
        <f>+H48</f>
        <v>#DIV/0!</v>
      </c>
      <c r="D62" s="162" t="s">
        <v>103</v>
      </c>
      <c r="E62" s="99"/>
      <c r="F62" s="476"/>
      <c r="G62" s="476"/>
      <c r="H62" s="476"/>
      <c r="I62" s="476"/>
      <c r="J62" s="99"/>
    </row>
    <row r="63" spans="1:11" s="100" customFormat="1" ht="31.5" customHeight="1" x14ac:dyDescent="0.2">
      <c r="A63" s="159" t="s">
        <v>72</v>
      </c>
      <c r="B63" s="160"/>
      <c r="C63" s="171" t="e">
        <f>+H11/2</f>
        <v>#N/A</v>
      </c>
      <c r="D63" s="162" t="s">
        <v>103</v>
      </c>
      <c r="E63" s="99"/>
      <c r="F63" s="476"/>
      <c r="G63" s="476"/>
      <c r="H63" s="476"/>
      <c r="I63" s="476"/>
      <c r="J63" s="99"/>
    </row>
    <row r="64" spans="1:11" s="100" customFormat="1" ht="31.5" customHeight="1" thickBot="1" x14ac:dyDescent="0.25">
      <c r="A64" s="159" t="s">
        <v>73</v>
      </c>
      <c r="B64" s="160"/>
      <c r="C64" s="171" t="e">
        <f>+C14/2</f>
        <v>#N/A</v>
      </c>
      <c r="D64" s="162" t="s">
        <v>103</v>
      </c>
      <c r="E64" s="99"/>
      <c r="F64" s="99"/>
      <c r="G64" s="99"/>
      <c r="H64" s="99"/>
      <c r="I64" s="99"/>
      <c r="J64" s="99"/>
    </row>
    <row r="65" spans="1:11" s="100" customFormat="1" ht="31.5" customHeight="1" x14ac:dyDescent="0.25">
      <c r="A65" s="166" t="s">
        <v>74</v>
      </c>
      <c r="B65" s="167"/>
      <c r="C65" s="168" t="e">
        <f>+SQRT(ABS(((C10/1000+C11/1000000)*(C13-H10)/(C13*H10)*C62)^2+((C10/1000+C11/1000000)*(H47-H49))^2*C63^2/H10^4+(C10/1000+C11/1000000)^2*(H47-H49)*((H47-H49)-2*(C15-H49))*C64^2/C13^4))*1000000</f>
        <v>#N/A</v>
      </c>
      <c r="D65" s="169" t="s">
        <v>3</v>
      </c>
      <c r="E65" s="158"/>
      <c r="F65" s="477" t="s">
        <v>75</v>
      </c>
      <c r="G65" s="478"/>
      <c r="H65" s="172" t="e">
        <f>+SQRT(SUMSQ(C58,C61,C65,C66))</f>
        <v>#DIV/0!</v>
      </c>
      <c r="I65" s="140" t="s">
        <v>3</v>
      </c>
      <c r="J65" s="99"/>
    </row>
    <row r="66" spans="1:11" s="100" customFormat="1" ht="31.5" customHeight="1" thickBot="1" x14ac:dyDescent="0.3">
      <c r="A66" s="208" t="s">
        <v>76</v>
      </c>
      <c r="B66" s="174"/>
      <c r="C66" s="175" t="e">
        <f>+(G15/2/3^0.5)*2^0.5*1000</f>
        <v>#N/A</v>
      </c>
      <c r="D66" s="142" t="s">
        <v>3</v>
      </c>
      <c r="E66" s="158"/>
      <c r="F66" s="479" t="s">
        <v>77</v>
      </c>
      <c r="G66" s="480"/>
      <c r="H66" s="176" t="e">
        <f>+H65*2</f>
        <v>#DIV/0!</v>
      </c>
      <c r="I66" s="142" t="s">
        <v>3</v>
      </c>
      <c r="J66" s="99"/>
      <c r="K66" s="98"/>
    </row>
    <row r="67" spans="1:11" s="98" customFormat="1" ht="15" customHeight="1" x14ac:dyDescent="0.2">
      <c r="A67" s="114"/>
      <c r="B67" s="114"/>
      <c r="C67" s="114"/>
      <c r="D67" s="114"/>
      <c r="E67" s="99"/>
      <c r="F67" s="99"/>
      <c r="G67" s="99"/>
      <c r="H67" s="99"/>
      <c r="I67" s="99"/>
      <c r="J67" s="99"/>
      <c r="K67" s="100"/>
    </row>
    <row r="68" spans="1:11" s="100" customFormat="1" ht="31.5" customHeight="1" thickBot="1" x14ac:dyDescent="0.25">
      <c r="A68" s="99"/>
      <c r="B68" s="99"/>
      <c r="C68" s="99"/>
      <c r="D68" s="99"/>
      <c r="E68" s="99"/>
      <c r="F68" s="99"/>
      <c r="G68" s="99"/>
      <c r="H68" s="99"/>
      <c r="I68" s="99"/>
      <c r="J68" s="99"/>
    </row>
    <row r="69" spans="1:11" s="100" customFormat="1" ht="31.5" customHeight="1" thickBot="1" x14ac:dyDescent="0.25">
      <c r="A69" s="481" t="s">
        <v>78</v>
      </c>
      <c r="B69" s="482"/>
      <c r="C69" s="482"/>
      <c r="D69" s="482"/>
      <c r="E69" s="482"/>
      <c r="F69" s="482"/>
      <c r="G69" s="482"/>
      <c r="H69" s="482"/>
      <c r="I69" s="482"/>
      <c r="J69" s="483"/>
    </row>
    <row r="70" spans="1:11" s="100" customFormat="1" ht="31.5" customHeight="1" thickBot="1" x14ac:dyDescent="0.25">
      <c r="A70" s="484" t="s">
        <v>105</v>
      </c>
      <c r="B70" s="485"/>
      <c r="C70" s="485"/>
      <c r="D70" s="486"/>
      <c r="E70" s="177"/>
      <c r="F70" s="178"/>
      <c r="G70" s="487"/>
      <c r="H70" s="487"/>
      <c r="I70" s="487"/>
      <c r="J70" s="488"/>
    </row>
    <row r="71" spans="1:11" s="100" customFormat="1" ht="45.75" customHeight="1" x14ac:dyDescent="0.2">
      <c r="A71" s="179" t="s">
        <v>194</v>
      </c>
      <c r="B71" s="180" t="s">
        <v>137</v>
      </c>
      <c r="C71" s="181"/>
      <c r="D71" s="182" t="s">
        <v>268</v>
      </c>
      <c r="E71" s="458" t="s">
        <v>106</v>
      </c>
      <c r="F71" s="459"/>
      <c r="G71" s="460" t="s">
        <v>80</v>
      </c>
      <c r="H71" s="462" t="s">
        <v>107</v>
      </c>
      <c r="I71" s="462"/>
      <c r="J71" s="462"/>
    </row>
    <row r="72" spans="1:11" s="100" customFormat="1" ht="31.5" customHeight="1" thickBot="1" x14ac:dyDescent="0.25">
      <c r="A72" s="183" t="e">
        <f>C10</f>
        <v>#N/A</v>
      </c>
      <c r="B72" s="184" t="e">
        <f>C11</f>
        <v>#N/A</v>
      </c>
      <c r="C72" s="176" t="e">
        <f>H53</f>
        <v>#DIV/0!</v>
      </c>
      <c r="D72" s="185" t="e">
        <f>A72+B72/1000+C72/1000</f>
        <v>#N/A</v>
      </c>
      <c r="E72" s="176" t="e">
        <f>D72*1000-A72*1000</f>
        <v>#N/A</v>
      </c>
      <c r="F72" s="130" t="s">
        <v>3</v>
      </c>
      <c r="G72" s="461"/>
      <c r="H72" s="186" t="e">
        <f>H66</f>
        <v>#DIV/0!</v>
      </c>
      <c r="I72" s="463" t="s">
        <v>3</v>
      </c>
      <c r="J72" s="463"/>
      <c r="K72" s="47"/>
    </row>
    <row r="73" spans="1:11" ht="31.5" customHeight="1" x14ac:dyDescent="0.2">
      <c r="G73" s="187"/>
    </row>
    <row r="74" spans="1:11" ht="51" customHeight="1" x14ac:dyDescent="0.2"/>
    <row r="76" spans="1:11" ht="31.5" customHeight="1" x14ac:dyDescent="0.2">
      <c r="A76" s="188"/>
      <c r="B76" s="69"/>
      <c r="C76" s="69"/>
      <c r="D76" s="69"/>
      <c r="E76" s="69"/>
      <c r="F76" s="69"/>
      <c r="G76" s="69"/>
      <c r="H76" s="69"/>
      <c r="I76" s="69"/>
      <c r="J76" s="69"/>
    </row>
    <row r="77" spans="1:11" ht="31.5" customHeight="1" x14ac:dyDescent="0.2">
      <c r="A77" s="188"/>
      <c r="B77" s="69"/>
      <c r="C77" s="69"/>
      <c r="D77" s="69"/>
      <c r="E77" s="69"/>
      <c r="F77" s="69"/>
      <c r="G77" s="69"/>
      <c r="H77" s="69"/>
      <c r="I77" s="69"/>
      <c r="J77" s="69"/>
    </row>
    <row r="78" spans="1:11" ht="31.5" customHeight="1" x14ac:dyDescent="0.2">
      <c r="A78" s="188"/>
      <c r="B78" s="69"/>
      <c r="C78" s="69"/>
      <c r="D78" s="69"/>
      <c r="E78" s="69"/>
      <c r="F78" s="69"/>
      <c r="G78" s="69"/>
      <c r="H78" s="69"/>
      <c r="I78" s="69"/>
      <c r="J78" s="69"/>
    </row>
    <row r="79" spans="1:11" ht="31.5" customHeight="1" x14ac:dyDescent="0.2">
      <c r="A79" s="188"/>
      <c r="B79" s="69"/>
      <c r="C79" s="69"/>
      <c r="D79" s="69"/>
      <c r="E79" s="69"/>
      <c r="F79" s="69"/>
      <c r="G79" s="69"/>
      <c r="H79" s="69"/>
      <c r="I79" s="69"/>
      <c r="J79" s="69"/>
    </row>
    <row r="80" spans="1:11" ht="31.5" customHeight="1" x14ac:dyDescent="0.2">
      <c r="A80" s="188"/>
      <c r="B80" s="69"/>
      <c r="C80" s="69"/>
      <c r="D80" s="69"/>
      <c r="E80" s="69"/>
      <c r="F80" s="69"/>
      <c r="G80" s="69"/>
      <c r="H80" s="69"/>
      <c r="I80" s="69"/>
      <c r="J80" s="69"/>
    </row>
    <row r="81" spans="1:10" ht="31.5" customHeight="1" x14ac:dyDescent="0.2">
      <c r="A81" s="188"/>
      <c r="B81" s="69"/>
      <c r="C81" s="69"/>
      <c r="D81" s="69"/>
      <c r="E81" s="69"/>
      <c r="F81" s="69"/>
      <c r="G81" s="69"/>
      <c r="H81" s="69"/>
      <c r="I81" s="69"/>
      <c r="J81" s="69"/>
    </row>
    <row r="82" spans="1:10" ht="31.5" customHeight="1" x14ac:dyDescent="0.2">
      <c r="A82" s="188"/>
      <c r="B82" s="69"/>
      <c r="C82" s="69"/>
      <c r="D82" s="69"/>
      <c r="E82" s="69"/>
      <c r="F82" s="69"/>
      <c r="G82" s="69"/>
      <c r="H82" s="69"/>
      <c r="I82" s="69"/>
      <c r="J82" s="69"/>
    </row>
  </sheetData>
  <sheetProtection algorithmName="SHA-512" hashValue="XEJ/13oosdND5CTmtj7R4DivHWenLBUHeLxd2bkmuagyN7ODzixehtKFiOgykrg6uvEzvO3fpom3V+VSPSo8GA==" saltValue="kJ9fCJJt21IK9mPHT+lvLQ==" spinCount="100000" sheet="1" objects="1" scenarios="1"/>
  <mergeCells count="55">
    <mergeCell ref="A13:B13"/>
    <mergeCell ref="F13:I13"/>
    <mergeCell ref="A1:B1"/>
    <mergeCell ref="C1:J1"/>
    <mergeCell ref="I3:J4"/>
    <mergeCell ref="A6:D6"/>
    <mergeCell ref="F6:I6"/>
    <mergeCell ref="F9:G9"/>
    <mergeCell ref="A10:B10"/>
    <mergeCell ref="F10:G10"/>
    <mergeCell ref="A11:B11"/>
    <mergeCell ref="F11:G11"/>
    <mergeCell ref="A12:B12"/>
    <mergeCell ref="A26:B26"/>
    <mergeCell ref="I26:J26"/>
    <mergeCell ref="A14:B14"/>
    <mergeCell ref="A15:B15"/>
    <mergeCell ref="A17:J17"/>
    <mergeCell ref="F18:G18"/>
    <mergeCell ref="A19:B19"/>
    <mergeCell ref="E19:F19"/>
    <mergeCell ref="A21:J21"/>
    <mergeCell ref="C23:D23"/>
    <mergeCell ref="F23:G23"/>
    <mergeCell ref="C25:H25"/>
    <mergeCell ref="I25:J25"/>
    <mergeCell ref="B49:C49"/>
    <mergeCell ref="F49:G49"/>
    <mergeCell ref="A27:A30"/>
    <mergeCell ref="C32:D32"/>
    <mergeCell ref="F32:G32"/>
    <mergeCell ref="A35:J35"/>
    <mergeCell ref="B37:H37"/>
    <mergeCell ref="A45:J45"/>
    <mergeCell ref="B46:C46"/>
    <mergeCell ref="B47:C47"/>
    <mergeCell ref="F47:G47"/>
    <mergeCell ref="B48:C48"/>
    <mergeCell ref="F48:G48"/>
    <mergeCell ref="E71:F71"/>
    <mergeCell ref="G71:G72"/>
    <mergeCell ref="H71:J71"/>
    <mergeCell ref="I72:J72"/>
    <mergeCell ref="A51:J51"/>
    <mergeCell ref="D52:E52"/>
    <mergeCell ref="H52:I52"/>
    <mergeCell ref="A55:J55"/>
    <mergeCell ref="A57:B57"/>
    <mergeCell ref="C57:D57"/>
    <mergeCell ref="F57:I63"/>
    <mergeCell ref="F65:G65"/>
    <mergeCell ref="F66:G66"/>
    <mergeCell ref="A69:J69"/>
    <mergeCell ref="A70:D70"/>
    <mergeCell ref="G70:J70"/>
  </mergeCells>
  <dataValidations count="1">
    <dataValidation type="list" allowBlank="1" showInputMessage="1" showErrorMessage="1" sqref="M2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6" orientation="portrait" r:id="rId1"/>
  <headerFooter>
    <oddHeader xml:space="preserve">&amp;C
&amp;16   
</oddHeader>
    <oddFooter>&amp;RRT03-F23 Vr.3 (2018-03-12)</oddFooter>
  </headerFooter>
  <rowBreaks count="1" manualBreakCount="1">
    <brk id="33" max="1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'DATOS 1'!$F$89:$F$94</xm:f>
          </x14:formula1>
          <xm:sqref>J19</xm:sqref>
        </x14:dataValidation>
        <x14:dataValidation type="list" allowBlank="1" showInputMessage="1" showErrorMessage="1">
          <x14:formula1>
            <xm:f>'DATOS 1'!$B$68:$B$87</xm:f>
          </x14:formula1>
          <xm:sqref>J18</xm:sqref>
        </x14:dataValidation>
        <x14:dataValidation type="list" allowBlank="1" showInputMessage="1" showErrorMessage="1">
          <x14:formula1>
            <xm:f>'DATOS 1'!$N$10:$N$61</xm:f>
          </x14:formula1>
          <xm:sqref>E6</xm:sqref>
        </x14:dataValidation>
        <x14:dataValidation type="list" allowBlank="1" showInputMessage="1" showErrorMessage="1">
          <x14:formula1>
            <xm:f>'DATOS 1'!$B$6:$B$28</xm:f>
          </x14:formula1>
          <xm:sqref>I3 J6</xm:sqref>
        </x14:dataValidation>
        <x14:dataValidation type="list" allowBlank="1" showInputMessage="1" showErrorMessage="1">
          <x14:formula1>
            <xm:f>'DATOS 1'!$N$83:$N$87</xm:f>
          </x14:formula1>
          <xm:sqref>J24</xm:sqref>
        </x14:dataValidation>
        <x14:dataValidation type="list" allowBlank="1" showInputMessage="1" showErrorMessage="1">
          <x14:formula1>
            <xm:f>'DATOS 1'!$N$69:$N$75</xm:f>
          </x14:formula1>
          <xm:sqref>J13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rgb="FFB6FD03"/>
  </sheetPr>
  <dimension ref="A1:P82"/>
  <sheetViews>
    <sheetView showGridLines="0" view="pageBreakPreview" topLeftCell="A25" zoomScale="85" zoomScaleNormal="60" zoomScaleSheetLayoutView="85" workbookViewId="0">
      <selection activeCell="E6" sqref="E6"/>
    </sheetView>
  </sheetViews>
  <sheetFormatPr baseColWidth="10" defaultRowHeight="31.5" customHeight="1" x14ac:dyDescent="0.2"/>
  <cols>
    <col min="1" max="1" width="11.42578125" style="77" customWidth="1"/>
    <col min="2" max="2" width="12" style="77" customWidth="1"/>
    <col min="3" max="3" width="13.5703125" style="77" customWidth="1"/>
    <col min="4" max="4" width="16.140625" style="77" customWidth="1"/>
    <col min="5" max="5" width="14" style="77" customWidth="1"/>
    <col min="6" max="6" width="13.85546875" style="77" bestFit="1" customWidth="1"/>
    <col min="7" max="7" width="15.28515625" style="77" bestFit="1" customWidth="1"/>
    <col min="8" max="9" width="13.7109375" style="77" bestFit="1" customWidth="1"/>
    <col min="10" max="10" width="13.7109375" style="77" customWidth="1"/>
    <col min="11" max="16384" width="11.42578125" style="47"/>
  </cols>
  <sheetData>
    <row r="1" spans="1:16" ht="47.25" customHeight="1" thickBot="1" x14ac:dyDescent="0.25">
      <c r="A1" s="530"/>
      <c r="B1" s="531"/>
      <c r="C1" s="532" t="s">
        <v>305</v>
      </c>
      <c r="D1" s="533"/>
      <c r="E1" s="533"/>
      <c r="F1" s="533"/>
      <c r="G1" s="533"/>
      <c r="H1" s="533"/>
      <c r="I1" s="533"/>
      <c r="J1" s="534"/>
      <c r="K1" s="46"/>
      <c r="L1" s="46"/>
      <c r="M1" s="46"/>
      <c r="N1" s="46"/>
      <c r="O1" s="46"/>
      <c r="P1" s="46"/>
    </row>
    <row r="2" spans="1:16" s="50" customFormat="1" ht="9.75" customHeight="1" thickBot="1" x14ac:dyDescent="0.25">
      <c r="A2" s="48"/>
      <c r="B2" s="48"/>
      <c r="C2" s="49"/>
      <c r="D2" s="49"/>
      <c r="E2" s="49"/>
      <c r="F2" s="49"/>
      <c r="G2" s="49"/>
      <c r="H2" s="49"/>
      <c r="K2" s="51"/>
      <c r="M2" s="52"/>
    </row>
    <row r="3" spans="1:16" s="51" customFormat="1" ht="35.25" customHeight="1" thickBot="1" x14ac:dyDescent="0.25">
      <c r="A3" s="53" t="s">
        <v>33</v>
      </c>
      <c r="B3" s="54" t="s">
        <v>79</v>
      </c>
      <c r="C3" s="55" t="s">
        <v>214</v>
      </c>
      <c r="D3" s="55" t="s">
        <v>306</v>
      </c>
      <c r="E3" s="55" t="s">
        <v>307</v>
      </c>
      <c r="F3" s="56" t="s">
        <v>34</v>
      </c>
      <c r="G3" s="56" t="s">
        <v>35</v>
      </c>
      <c r="H3" s="57" t="s">
        <v>308</v>
      </c>
      <c r="I3" s="535"/>
      <c r="J3" s="536"/>
      <c r="K3" s="50"/>
    </row>
    <row r="4" spans="1:16" s="50" customFormat="1" ht="29.25" customHeight="1" thickBot="1" x14ac:dyDescent="0.25">
      <c r="A4" s="58" t="e">
        <f>VLOOKUP($I$3,'DATOS 1'!B6:J28,2,FALSE)</f>
        <v>#N/A</v>
      </c>
      <c r="B4" s="58" t="e">
        <f>VLOOKUP($I$3,'DATOS 1'!$B$6:$J$28,3,FALSE)</f>
        <v>#N/A</v>
      </c>
      <c r="C4" s="59" t="e">
        <f>VLOOKUP($I$3,'DATOS 1'!$B$6:$J$28,8,FALSE)</f>
        <v>#N/A</v>
      </c>
      <c r="D4" s="59" t="e">
        <f>VLOOKUP($I$3,'DATOS 1'!$B$6:$J$28,6,FALSE)</f>
        <v>#N/A</v>
      </c>
      <c r="E4" s="58" t="e">
        <f>VLOOKUP($I$3,'DATOS 1'!$B$6:$J$28,7,FALSE)</f>
        <v>#N/A</v>
      </c>
      <c r="F4" s="58" t="e">
        <f>VLOOKUP($I$3,'DATOS 1'!$B$6:$J$28,4,FALSE)</f>
        <v>#N/A</v>
      </c>
      <c r="G4" s="58" t="e">
        <f>VLOOKUP($I$3,'DATOS 1'!$B$6:$J$28,5,FALSE)</f>
        <v>#N/A</v>
      </c>
      <c r="H4" s="59" t="e">
        <f>VLOOKUP($I$3,'DATOS 1'!$B$6:$J$28,9,FALSE)</f>
        <v>#N/A</v>
      </c>
      <c r="I4" s="537"/>
      <c r="J4" s="538"/>
      <c r="K4" s="47"/>
      <c r="L4" s="60"/>
      <c r="M4" s="60"/>
    </row>
    <row r="5" spans="1:16" s="62" customFormat="1" ht="6.75" customHeight="1" thickBot="1" x14ac:dyDescent="0.25">
      <c r="A5" s="61"/>
      <c r="B5" s="61"/>
      <c r="C5" s="61"/>
      <c r="F5" s="61"/>
      <c r="G5" s="61"/>
      <c r="H5" s="61"/>
      <c r="K5" s="47"/>
    </row>
    <row r="6" spans="1:16" ht="31.5" customHeight="1" thickBot="1" x14ac:dyDescent="0.25">
      <c r="A6" s="527" t="s">
        <v>36</v>
      </c>
      <c r="B6" s="528"/>
      <c r="C6" s="528"/>
      <c r="D6" s="529"/>
      <c r="E6" s="41"/>
      <c r="F6" s="527" t="s">
        <v>37</v>
      </c>
      <c r="G6" s="528"/>
      <c r="H6" s="528"/>
      <c r="I6" s="529"/>
      <c r="J6" s="42"/>
    </row>
    <row r="7" spans="1:16" ht="31.5" customHeight="1" x14ac:dyDescent="0.2">
      <c r="A7" s="63" t="s">
        <v>38</v>
      </c>
      <c r="B7" s="64" t="e">
        <f>VLOOKUP($E$6,'DATOS 1'!N10:AA61,2,FALSE)</f>
        <v>#N/A</v>
      </c>
      <c r="C7" s="65" t="s">
        <v>23</v>
      </c>
      <c r="D7" s="66" t="e">
        <f>VLOOKUP($E$6,'DATOS 1'!N10:AA61,3,FALSE)</f>
        <v>#N/A</v>
      </c>
      <c r="E7" s="67"/>
      <c r="F7" s="63" t="s">
        <v>38</v>
      </c>
      <c r="G7" s="66" t="e">
        <f>VLOOKUP($J$6,'DATOS 1'!B36:I58,2,FALSE)</f>
        <v>#N/A</v>
      </c>
      <c r="H7" s="68" t="s">
        <v>23</v>
      </c>
      <c r="I7" s="66" t="e">
        <f>VLOOKUP($J$6,'DATOS 1'!B36:I58,3,FALSE)</f>
        <v>#N/A</v>
      </c>
      <c r="J7" s="69"/>
    </row>
    <row r="8" spans="1:16" ht="31.5" customHeight="1" x14ac:dyDescent="0.2">
      <c r="A8" s="70" t="s">
        <v>39</v>
      </c>
      <c r="B8" s="71" t="e">
        <f>VLOOKUP($E$6,'DATOS 1'!N10:AA61,4,FALSE)</f>
        <v>#N/A</v>
      </c>
      <c r="C8" s="72" t="s">
        <v>40</v>
      </c>
      <c r="D8" s="73" t="e">
        <f>VLOOKUP($E$6,'DATOS 1'!N10:AA61,5,FALSE)</f>
        <v>#N/A</v>
      </c>
      <c r="E8" s="67"/>
      <c r="F8" s="70" t="s">
        <v>39</v>
      </c>
      <c r="G8" s="71" t="e">
        <f>VLOOKUP($J$6,'DATOS 1'!B36:I58,4,FALSE)</f>
        <v>#N/A</v>
      </c>
      <c r="H8" s="72" t="s">
        <v>40</v>
      </c>
      <c r="I8" s="73" t="e">
        <f>VLOOKUP($J$6,'DATOS 1'!B36:I58,5,FALSE)</f>
        <v>#N/A</v>
      </c>
      <c r="J8" s="69"/>
    </row>
    <row r="9" spans="1:16" ht="31.5" customHeight="1" x14ac:dyDescent="0.2">
      <c r="A9" s="74" t="s">
        <v>41</v>
      </c>
      <c r="B9" s="71" t="e">
        <f>VLOOKUP($E$6,'DATOS 1'!N10:AA61,6,FALSE)</f>
        <v>#N/A</v>
      </c>
      <c r="C9" s="75" t="s">
        <v>31</v>
      </c>
      <c r="D9" s="76" t="e">
        <f>VLOOKUP($E$6,'DATOS 1'!N10:AA61,7,FALSE)</f>
        <v>#N/A</v>
      </c>
      <c r="F9" s="509" t="s">
        <v>91</v>
      </c>
      <c r="G9" s="510"/>
      <c r="H9" s="71" t="e">
        <f>VLOOKUP($J$6,'DATOS 1'!B36:I58,6,FALSE)</f>
        <v>#N/A</v>
      </c>
      <c r="I9" s="78" t="s">
        <v>1</v>
      </c>
      <c r="J9" s="69"/>
      <c r="K9" s="79"/>
    </row>
    <row r="10" spans="1:16" s="79" customFormat="1" ht="31.5" customHeight="1" x14ac:dyDescent="0.25">
      <c r="A10" s="509" t="s">
        <v>92</v>
      </c>
      <c r="B10" s="510"/>
      <c r="C10" s="71" t="e">
        <f>VLOOKUP($E$6,'DATOS 1'!N10:AA61,8,FALSE)</f>
        <v>#N/A</v>
      </c>
      <c r="D10" s="78" t="s">
        <v>1</v>
      </c>
      <c r="F10" s="509" t="s">
        <v>93</v>
      </c>
      <c r="G10" s="510"/>
      <c r="H10" s="71" t="e">
        <f>VLOOKUP($J$6,'DATOS 1'!B36:I58,7,FALSE)</f>
        <v>#N/A</v>
      </c>
      <c r="I10" s="78" t="s">
        <v>109</v>
      </c>
      <c r="J10" s="80"/>
    </row>
    <row r="11" spans="1:16" s="79" customFormat="1" ht="31.5" customHeight="1" thickBot="1" x14ac:dyDescent="0.3">
      <c r="A11" s="509" t="s">
        <v>94</v>
      </c>
      <c r="B11" s="510"/>
      <c r="C11" s="71" t="e">
        <f>VLOOKUP($E$6,'DATOS 1'!N10:AA61,9,FALSE)</f>
        <v>#N/A</v>
      </c>
      <c r="D11" s="78" t="s">
        <v>3</v>
      </c>
      <c r="E11" s="81"/>
      <c r="F11" s="539" t="s">
        <v>95</v>
      </c>
      <c r="G11" s="540"/>
      <c r="H11" s="82" t="e">
        <f>VLOOKUP($J$6,'DATOS 1'!B36:I58,8,FALSE)</f>
        <v>#N/A</v>
      </c>
      <c r="I11" s="83" t="s">
        <v>109</v>
      </c>
      <c r="J11" s="80"/>
    </row>
    <row r="12" spans="1:16" s="79" customFormat="1" ht="31.5" customHeight="1" thickBot="1" x14ac:dyDescent="0.3">
      <c r="A12" s="509" t="s">
        <v>96</v>
      </c>
      <c r="B12" s="510"/>
      <c r="C12" s="71" t="e">
        <f>VLOOKUP($E$6,'DATOS 1'!N10:AA61,10,FALSE)</f>
        <v>#N/A</v>
      </c>
      <c r="D12" s="78" t="s">
        <v>3</v>
      </c>
      <c r="E12" s="80"/>
      <c r="F12" s="80"/>
      <c r="G12" s="80"/>
      <c r="H12" s="80"/>
    </row>
    <row r="13" spans="1:16" s="79" customFormat="1" ht="31.5" customHeight="1" thickBot="1" x14ac:dyDescent="0.3">
      <c r="A13" s="509" t="s">
        <v>97</v>
      </c>
      <c r="B13" s="510"/>
      <c r="C13" s="71" t="e">
        <f>VLOOKUP($E$6,'DATOS 1'!N10:AA61,11,FALSE)</f>
        <v>#N/A</v>
      </c>
      <c r="D13" s="78" t="s">
        <v>109</v>
      </c>
      <c r="E13" s="80"/>
      <c r="F13" s="527" t="s">
        <v>43</v>
      </c>
      <c r="G13" s="528"/>
      <c r="H13" s="528"/>
      <c r="I13" s="529"/>
      <c r="J13" s="43"/>
    </row>
    <row r="14" spans="1:16" s="79" customFormat="1" ht="31.5" customHeight="1" x14ac:dyDescent="0.2">
      <c r="A14" s="509" t="s">
        <v>98</v>
      </c>
      <c r="B14" s="510"/>
      <c r="C14" s="71" t="e">
        <f>VLOOKUP($E$6,'DATOS 1'!N10:AA61,12,FALSE)</f>
        <v>#N/A</v>
      </c>
      <c r="D14" s="78" t="s">
        <v>109</v>
      </c>
      <c r="E14" s="80"/>
      <c r="F14" s="63" t="s">
        <v>23</v>
      </c>
      <c r="G14" s="64" t="e">
        <f>VLOOKUP($J$13,'DATOS 1'!$N$68:$Q$75,2,FALSE)</f>
        <v>#N/A</v>
      </c>
      <c r="H14" s="68" t="s">
        <v>39</v>
      </c>
      <c r="I14" s="64" t="e">
        <f>VLOOKUP($J$13,'DATOS 1'!$N$68:$R$75,3,FALSE)</f>
        <v>#N/A</v>
      </c>
      <c r="J14" s="84"/>
      <c r="K14" s="47"/>
    </row>
    <row r="15" spans="1:16" ht="31.5" customHeight="1" thickBot="1" x14ac:dyDescent="0.25">
      <c r="A15" s="511" t="s">
        <v>99</v>
      </c>
      <c r="B15" s="512"/>
      <c r="C15" s="82" t="e">
        <f>VLOOKUP($E$6,'DATOS 1'!N10:AA61,13,FALSE)</f>
        <v>#N/A</v>
      </c>
      <c r="D15" s="83" t="s">
        <v>109</v>
      </c>
      <c r="E15" s="69"/>
      <c r="F15" s="85" t="s">
        <v>90</v>
      </c>
      <c r="G15" s="82" t="e">
        <f>VLOOKUP($J$13,'DATOS 1'!$N$68:$Q$75,4,FALSE)</f>
        <v>#N/A</v>
      </c>
      <c r="H15" s="82" t="s">
        <v>1</v>
      </c>
      <c r="I15" s="86" t="s">
        <v>246</v>
      </c>
      <c r="J15" s="87" t="e">
        <f>VLOOKUP($J$13,'DATOS 1'!$N$68:$R$75,5,FALSE)</f>
        <v>#N/A</v>
      </c>
      <c r="K15" s="62"/>
    </row>
    <row r="16" spans="1:16" s="62" customFormat="1" ht="6.75" customHeight="1" thickBot="1" x14ac:dyDescent="0.25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47"/>
    </row>
    <row r="17" spans="1:11" ht="31.5" customHeight="1" thickBot="1" x14ac:dyDescent="0.25">
      <c r="A17" s="513" t="s">
        <v>44</v>
      </c>
      <c r="B17" s="514"/>
      <c r="C17" s="514"/>
      <c r="D17" s="514"/>
      <c r="E17" s="514"/>
      <c r="F17" s="514"/>
      <c r="G17" s="514"/>
      <c r="H17" s="514"/>
      <c r="I17" s="514"/>
      <c r="J17" s="515"/>
    </row>
    <row r="18" spans="1:11" ht="46.5" customHeight="1" thickBot="1" x14ac:dyDescent="0.25">
      <c r="A18" s="88" t="s">
        <v>23</v>
      </c>
      <c r="B18" s="89" t="e">
        <f>VLOOKUP($J$18,'DATOS 1'!B68:K87,2,FALSE)</f>
        <v>#N/A</v>
      </c>
      <c r="C18" s="90" t="s">
        <v>16</v>
      </c>
      <c r="D18" s="91" t="e">
        <f>VLOOKUP($J$18,'DATOS 1'!$B$67:$J$87,3,FALSE)</f>
        <v>#N/A</v>
      </c>
      <c r="E18" s="92" t="s">
        <v>41</v>
      </c>
      <c r="F18" s="516" t="e">
        <f>VLOOKUP($J$18,'DATOS 1'!$B$67:$K$87,10,FALSE)</f>
        <v>#N/A</v>
      </c>
      <c r="G18" s="517"/>
      <c r="H18" s="90" t="s">
        <v>42</v>
      </c>
      <c r="I18" s="93" t="e">
        <f>VLOOKUP($J$18,'DATOS 1'!$B$67:$J$87,9,FALSE)</f>
        <v>#N/A</v>
      </c>
      <c r="J18" s="44"/>
    </row>
    <row r="19" spans="1:11" ht="31.5" customHeight="1" thickBot="1" x14ac:dyDescent="0.25">
      <c r="A19" s="518" t="s">
        <v>266</v>
      </c>
      <c r="B19" s="519"/>
      <c r="C19" s="94" t="s">
        <v>45</v>
      </c>
      <c r="D19" s="95" t="e">
        <f>VLOOKUP(J19,'DATOS 1'!F89:I94,2,FALSE)</f>
        <v>#N/A</v>
      </c>
      <c r="E19" s="520" t="s">
        <v>46</v>
      </c>
      <c r="F19" s="521"/>
      <c r="G19" s="96" t="e">
        <f>VLOOKUP(J19,'DATOS 1'!F89:I94,3,FALSE)</f>
        <v>#N/A</v>
      </c>
      <c r="H19" s="209" t="s">
        <v>22</v>
      </c>
      <c r="I19" s="96" t="e">
        <f>VLOOKUP(J19,'DATOS 1'!F89:I94,4,FALSE)</f>
        <v>#N/A</v>
      </c>
      <c r="J19" s="44"/>
      <c r="K19" s="98"/>
    </row>
    <row r="20" spans="1:11" s="98" customFormat="1" ht="15" customHeight="1" thickBot="1" x14ac:dyDescent="0.25">
      <c r="A20" s="99"/>
      <c r="B20" s="99"/>
      <c r="C20" s="99"/>
      <c r="D20" s="99"/>
      <c r="E20" s="99"/>
      <c r="F20" s="99"/>
      <c r="G20" s="99"/>
      <c r="H20" s="99"/>
      <c r="I20" s="99"/>
      <c r="J20" s="99"/>
      <c r="K20" s="100"/>
    </row>
    <row r="21" spans="1:11" s="100" customFormat="1" ht="31.5" customHeight="1" thickBot="1" x14ac:dyDescent="0.25">
      <c r="A21" s="481" t="s">
        <v>47</v>
      </c>
      <c r="B21" s="482"/>
      <c r="C21" s="482"/>
      <c r="D21" s="482"/>
      <c r="E21" s="482"/>
      <c r="F21" s="482"/>
      <c r="G21" s="482"/>
      <c r="H21" s="482"/>
      <c r="I21" s="482"/>
      <c r="J21" s="483"/>
      <c r="K21" s="99"/>
    </row>
    <row r="22" spans="1:11" s="99" customFormat="1" ht="2.25" customHeight="1" thickBot="1" x14ac:dyDescent="0.25">
      <c r="A22" s="101"/>
      <c r="B22" s="102"/>
      <c r="C22" s="102"/>
      <c r="D22" s="102"/>
      <c r="E22" s="102"/>
      <c r="F22" s="102"/>
      <c r="G22" s="102"/>
      <c r="H22" s="102"/>
      <c r="I22" s="102"/>
      <c r="J22" s="103"/>
      <c r="K22" s="100"/>
    </row>
    <row r="23" spans="1:11" s="100" customFormat="1" ht="31.5" customHeight="1" thickBot="1" x14ac:dyDescent="0.25">
      <c r="A23" s="104" t="s">
        <v>48</v>
      </c>
      <c r="B23" s="24"/>
      <c r="C23" s="495" t="s">
        <v>45</v>
      </c>
      <c r="D23" s="496"/>
      <c r="E23" s="18"/>
      <c r="F23" s="497" t="s">
        <v>46</v>
      </c>
      <c r="G23" s="498"/>
      <c r="H23" s="22"/>
      <c r="I23" s="105" t="s">
        <v>22</v>
      </c>
      <c r="J23" s="45"/>
      <c r="K23" s="98"/>
    </row>
    <row r="24" spans="1:11" s="98" customFormat="1" ht="15" customHeight="1" thickBot="1" x14ac:dyDescent="0.25">
      <c r="A24" s="99"/>
      <c r="B24" s="99"/>
      <c r="C24" s="99"/>
      <c r="D24" s="99"/>
      <c r="E24" s="99"/>
      <c r="F24" s="99"/>
      <c r="G24" s="99"/>
      <c r="H24" s="99"/>
      <c r="I24" s="99"/>
      <c r="J24" s="44"/>
      <c r="K24" s="100"/>
    </row>
    <row r="25" spans="1:11" s="100" customFormat="1" ht="29.25" customHeight="1" thickBot="1" x14ac:dyDescent="0.25">
      <c r="A25" s="211" t="s">
        <v>186</v>
      </c>
      <c r="B25" s="107">
        <v>6</v>
      </c>
      <c r="C25" s="522" t="s">
        <v>49</v>
      </c>
      <c r="D25" s="523"/>
      <c r="E25" s="523"/>
      <c r="F25" s="523"/>
      <c r="G25" s="523"/>
      <c r="H25" s="524"/>
      <c r="I25" s="525" t="s">
        <v>215</v>
      </c>
      <c r="J25" s="526"/>
    </row>
    <row r="26" spans="1:11" s="100" customFormat="1" ht="31.5" customHeight="1" thickBot="1" x14ac:dyDescent="0.25">
      <c r="A26" s="493" t="s">
        <v>50</v>
      </c>
      <c r="B26" s="506"/>
      <c r="C26" s="108">
        <v>1</v>
      </c>
      <c r="D26" s="108">
        <v>2</v>
      </c>
      <c r="E26" s="108">
        <v>3</v>
      </c>
      <c r="F26" s="108">
        <v>4</v>
      </c>
      <c r="G26" s="108">
        <v>5</v>
      </c>
      <c r="H26" s="109">
        <v>6</v>
      </c>
      <c r="I26" s="507"/>
      <c r="J26" s="508"/>
    </row>
    <row r="27" spans="1:11" s="100" customFormat="1" ht="31.5" customHeight="1" x14ac:dyDescent="0.2">
      <c r="A27" s="493" t="s">
        <v>51</v>
      </c>
      <c r="B27" s="212" t="s">
        <v>0</v>
      </c>
      <c r="C27" s="370"/>
      <c r="D27" s="370"/>
      <c r="E27" s="370"/>
      <c r="F27" s="370"/>
      <c r="G27" s="370"/>
      <c r="H27" s="370"/>
      <c r="I27" s="99"/>
      <c r="J27" s="99"/>
    </row>
    <row r="28" spans="1:11" s="100" customFormat="1" ht="31.5" customHeight="1" x14ac:dyDescent="0.2">
      <c r="A28" s="493"/>
      <c r="B28" s="212" t="s">
        <v>2</v>
      </c>
      <c r="C28" s="370"/>
      <c r="D28" s="370"/>
      <c r="E28" s="370"/>
      <c r="F28" s="370"/>
      <c r="G28" s="370"/>
      <c r="H28" s="370"/>
      <c r="I28" s="99"/>
      <c r="J28" s="99"/>
    </row>
    <row r="29" spans="1:11" s="100" customFormat="1" ht="31.5" customHeight="1" x14ac:dyDescent="0.2">
      <c r="A29" s="493"/>
      <c r="B29" s="212" t="s">
        <v>2</v>
      </c>
      <c r="C29" s="370"/>
      <c r="D29" s="370"/>
      <c r="E29" s="370"/>
      <c r="F29" s="370"/>
      <c r="G29" s="370"/>
      <c r="H29" s="370"/>
      <c r="I29" s="99"/>
      <c r="J29" s="99"/>
    </row>
    <row r="30" spans="1:11" s="100" customFormat="1" ht="31.5" customHeight="1" thickBot="1" x14ac:dyDescent="0.25">
      <c r="A30" s="494"/>
      <c r="B30" s="111" t="s">
        <v>0</v>
      </c>
      <c r="C30" s="371"/>
      <c r="D30" s="371"/>
      <c r="E30" s="371"/>
      <c r="F30" s="371"/>
      <c r="G30" s="371"/>
      <c r="H30" s="371"/>
      <c r="I30" s="99"/>
      <c r="J30" s="99"/>
      <c r="K30" s="98"/>
    </row>
    <row r="31" spans="1:11" s="98" customFormat="1" ht="15" customHeight="1" thickBot="1" x14ac:dyDescent="0.25">
      <c r="A31" s="99"/>
      <c r="B31" s="99"/>
      <c r="C31" s="99"/>
      <c r="D31" s="99"/>
      <c r="E31" s="99"/>
      <c r="F31" s="99"/>
      <c r="G31" s="99"/>
      <c r="H31" s="99"/>
      <c r="I31" s="99"/>
      <c r="J31" s="99"/>
      <c r="K31" s="100"/>
    </row>
    <row r="32" spans="1:11" s="100" customFormat="1" ht="31.5" customHeight="1" thickBot="1" x14ac:dyDescent="0.25">
      <c r="A32" s="112" t="s">
        <v>52</v>
      </c>
      <c r="B32" s="19"/>
      <c r="C32" s="495" t="s">
        <v>45</v>
      </c>
      <c r="D32" s="496"/>
      <c r="E32" s="18"/>
      <c r="F32" s="497" t="s">
        <v>46</v>
      </c>
      <c r="G32" s="498"/>
      <c r="H32" s="22"/>
      <c r="I32" s="113" t="s">
        <v>22</v>
      </c>
      <c r="J32" s="23"/>
      <c r="K32" s="98"/>
    </row>
    <row r="33" spans="1:11" s="98" customFormat="1" ht="12" customHeight="1" x14ac:dyDescent="0.2">
      <c r="A33" s="114"/>
      <c r="B33" s="114"/>
      <c r="C33" s="114"/>
      <c r="D33" s="114"/>
      <c r="E33" s="114"/>
      <c r="F33" s="114"/>
      <c r="G33" s="114"/>
      <c r="H33" s="114"/>
      <c r="I33" s="114"/>
      <c r="J33" s="114"/>
      <c r="K33" s="100"/>
    </row>
    <row r="34" spans="1:11" s="100" customFormat="1" ht="15" customHeight="1" thickBot="1" x14ac:dyDescent="0.25">
      <c r="A34" s="115"/>
      <c r="B34" s="115"/>
      <c r="C34" s="115"/>
      <c r="D34" s="115"/>
      <c r="E34" s="115"/>
      <c r="F34" s="115"/>
      <c r="G34" s="115"/>
      <c r="H34" s="115"/>
      <c r="I34" s="115"/>
      <c r="J34" s="115"/>
    </row>
    <row r="35" spans="1:11" s="100" customFormat="1" ht="32.25" customHeight="1" thickBot="1" x14ac:dyDescent="0.25">
      <c r="A35" s="481" t="s">
        <v>53</v>
      </c>
      <c r="B35" s="482"/>
      <c r="C35" s="482"/>
      <c r="D35" s="482"/>
      <c r="E35" s="482"/>
      <c r="F35" s="482"/>
      <c r="G35" s="482"/>
      <c r="H35" s="482"/>
      <c r="I35" s="482"/>
      <c r="J35" s="483"/>
    </row>
    <row r="36" spans="1:11" s="100" customFormat="1" ht="3.75" customHeight="1" thickBot="1" x14ac:dyDescent="0.25">
      <c r="A36" s="114"/>
      <c r="B36" s="99"/>
      <c r="C36" s="99"/>
      <c r="D36" s="99"/>
      <c r="E36" s="99"/>
      <c r="F36" s="99"/>
      <c r="G36" s="99"/>
      <c r="H36" s="99"/>
      <c r="I36" s="99"/>
      <c r="J36" s="114"/>
    </row>
    <row r="37" spans="1:11" s="100" customFormat="1" ht="31.5" customHeight="1" thickBot="1" x14ac:dyDescent="0.25">
      <c r="A37" s="99"/>
      <c r="B37" s="464" t="s">
        <v>54</v>
      </c>
      <c r="C37" s="465"/>
      <c r="D37" s="465"/>
      <c r="E37" s="465"/>
      <c r="F37" s="465"/>
      <c r="G37" s="465"/>
      <c r="H37" s="466"/>
      <c r="I37" s="99"/>
      <c r="J37" s="99"/>
    </row>
    <row r="38" spans="1:11" s="100" customFormat="1" ht="31.5" customHeight="1" thickBot="1" x14ac:dyDescent="0.25">
      <c r="A38" s="99"/>
      <c r="B38" s="116" t="s">
        <v>50</v>
      </c>
      <c r="C38" s="117">
        <v>1</v>
      </c>
      <c r="D38" s="212">
        <v>2</v>
      </c>
      <c r="E38" s="212">
        <v>3</v>
      </c>
      <c r="F38" s="212">
        <v>4</v>
      </c>
      <c r="G38" s="212">
        <v>5</v>
      </c>
      <c r="H38" s="118">
        <v>6</v>
      </c>
      <c r="I38" s="99"/>
      <c r="J38" s="99"/>
    </row>
    <row r="39" spans="1:11" s="100" customFormat="1" ht="31.5" customHeight="1" x14ac:dyDescent="0.2">
      <c r="A39" s="119"/>
      <c r="B39" s="120"/>
      <c r="C39" s="121" t="e">
        <f>+AVERAGE(C27,C30)</f>
        <v>#DIV/0!</v>
      </c>
      <c r="D39" s="122" t="e">
        <f t="shared" ref="D39:H39" si="0">+AVERAGE(D27,D30)</f>
        <v>#DIV/0!</v>
      </c>
      <c r="E39" s="122" t="e">
        <f t="shared" si="0"/>
        <v>#DIV/0!</v>
      </c>
      <c r="F39" s="122" t="e">
        <f t="shared" si="0"/>
        <v>#DIV/0!</v>
      </c>
      <c r="G39" s="122" t="e">
        <f t="shared" si="0"/>
        <v>#DIV/0!</v>
      </c>
      <c r="H39" s="123" t="e">
        <f t="shared" si="0"/>
        <v>#DIV/0!</v>
      </c>
      <c r="I39" s="99"/>
      <c r="J39" s="99"/>
    </row>
    <row r="40" spans="1:11" s="100" customFormat="1" ht="31.5" customHeight="1" x14ac:dyDescent="0.2">
      <c r="A40" s="119"/>
      <c r="B40" s="124"/>
      <c r="C40" s="125" t="e">
        <f>+AVERAGE(C28:C29)</f>
        <v>#DIV/0!</v>
      </c>
      <c r="D40" s="126" t="e">
        <f t="shared" ref="D40:H40" si="1">+AVERAGE(D28:D29)</f>
        <v>#DIV/0!</v>
      </c>
      <c r="E40" s="126" t="e">
        <f t="shared" si="1"/>
        <v>#DIV/0!</v>
      </c>
      <c r="F40" s="126" t="e">
        <f t="shared" si="1"/>
        <v>#DIV/0!</v>
      </c>
      <c r="G40" s="126" t="e">
        <f t="shared" si="1"/>
        <v>#DIV/0!</v>
      </c>
      <c r="H40" s="127" t="e">
        <f t="shared" si="1"/>
        <v>#DIV/0!</v>
      </c>
      <c r="I40" s="99"/>
      <c r="J40" s="99"/>
    </row>
    <row r="41" spans="1:11" s="100" customFormat="1" ht="31.5" customHeight="1" thickBot="1" x14ac:dyDescent="0.25">
      <c r="A41" s="119"/>
      <c r="B41" s="128"/>
      <c r="C41" s="129" t="e">
        <f>+C40-C39</f>
        <v>#DIV/0!</v>
      </c>
      <c r="D41" s="130" t="e">
        <f t="shared" ref="D41:H41" si="2">+D40-D39</f>
        <v>#DIV/0!</v>
      </c>
      <c r="E41" s="130" t="e">
        <f t="shared" si="2"/>
        <v>#DIV/0!</v>
      </c>
      <c r="F41" s="130" t="e">
        <f t="shared" si="2"/>
        <v>#DIV/0!</v>
      </c>
      <c r="G41" s="130" t="e">
        <f t="shared" si="2"/>
        <v>#DIV/0!</v>
      </c>
      <c r="H41" s="131" t="e">
        <f t="shared" si="2"/>
        <v>#DIV/0!</v>
      </c>
      <c r="I41" s="99"/>
      <c r="J41" s="99"/>
    </row>
    <row r="42" spans="1:11" s="100" customFormat="1" ht="31.5" customHeight="1" thickBot="1" x14ac:dyDescent="0.25">
      <c r="A42" s="99"/>
      <c r="B42" s="132" t="s">
        <v>55</v>
      </c>
      <c r="C42" s="133" t="e">
        <f>+AVERAGE(C41:H41)</f>
        <v>#DIV/0!</v>
      </c>
      <c r="D42" s="99"/>
      <c r="E42" s="99"/>
      <c r="F42" s="99"/>
      <c r="G42" s="99"/>
      <c r="H42" s="99"/>
      <c r="I42" s="99"/>
      <c r="J42" s="99"/>
    </row>
    <row r="43" spans="1:11" s="100" customFormat="1" ht="31.5" customHeight="1" thickBot="1" x14ac:dyDescent="0.25">
      <c r="A43" s="99"/>
      <c r="B43" s="134" t="s">
        <v>110</v>
      </c>
      <c r="C43" s="135" t="e">
        <f>+STDEV(C41:H41)</f>
        <v>#DIV/0!</v>
      </c>
      <c r="D43" s="99"/>
      <c r="E43" s="99"/>
      <c r="F43" s="99"/>
      <c r="G43" s="99"/>
      <c r="H43" s="99"/>
      <c r="I43" s="99"/>
      <c r="J43" s="99"/>
      <c r="K43" s="98"/>
    </row>
    <row r="44" spans="1:11" s="98" customFormat="1" ht="15" customHeight="1" x14ac:dyDescent="0.2">
      <c r="A44" s="99"/>
      <c r="B44" s="99"/>
      <c r="C44" s="99"/>
      <c r="D44" s="99"/>
      <c r="E44" s="99"/>
      <c r="F44" s="99"/>
      <c r="G44" s="136"/>
      <c r="H44" s="99"/>
      <c r="I44" s="99"/>
      <c r="J44" s="99"/>
      <c r="K44" s="100"/>
    </row>
    <row r="45" spans="1:11" s="100" customFormat="1" ht="31.5" customHeight="1" thickBot="1" x14ac:dyDescent="0.25">
      <c r="A45" s="499" t="s">
        <v>56</v>
      </c>
      <c r="B45" s="499"/>
      <c r="C45" s="499"/>
      <c r="D45" s="499"/>
      <c r="E45" s="499"/>
      <c r="F45" s="499"/>
      <c r="G45" s="499"/>
      <c r="H45" s="499"/>
      <c r="I45" s="499"/>
      <c r="J45" s="499"/>
    </row>
    <row r="46" spans="1:11" s="100" customFormat="1" ht="31.5" customHeight="1" thickBot="1" x14ac:dyDescent="0.25">
      <c r="A46" s="99"/>
      <c r="B46" s="500" t="s">
        <v>57</v>
      </c>
      <c r="C46" s="501"/>
      <c r="D46" s="137" t="s">
        <v>58</v>
      </c>
      <c r="E46" s="99"/>
      <c r="F46" s="99"/>
      <c r="G46" s="99"/>
      <c r="H46" s="136"/>
      <c r="I46" s="99"/>
      <c r="J46" s="99"/>
    </row>
    <row r="47" spans="1:11" s="100" customFormat="1" ht="31.5" customHeight="1" x14ac:dyDescent="0.2">
      <c r="A47" s="99"/>
      <c r="B47" s="502" t="s">
        <v>45</v>
      </c>
      <c r="C47" s="503"/>
      <c r="D47" s="138" t="e">
        <f>+AVERAGE(E32,E23)</f>
        <v>#DIV/0!</v>
      </c>
      <c r="E47" s="99"/>
      <c r="F47" s="491" t="s">
        <v>100</v>
      </c>
      <c r="G47" s="492"/>
      <c r="H47" s="139" t="e">
        <f>+(0.34848*D49-0.009024*D48*EXP(0.0612*D47))/(273.15+D47)</f>
        <v>#DIV/0!</v>
      </c>
      <c r="I47" s="140" t="s">
        <v>103</v>
      </c>
      <c r="J47" s="99"/>
    </row>
    <row r="48" spans="1:11" s="100" customFormat="1" ht="31.5" customHeight="1" thickBot="1" x14ac:dyDescent="0.25">
      <c r="A48" s="99"/>
      <c r="B48" s="502" t="s">
        <v>46</v>
      </c>
      <c r="C48" s="503"/>
      <c r="D48" s="138" t="e">
        <f>+AVERAGE(H32,H23)</f>
        <v>#DIV/0!</v>
      </c>
      <c r="E48" s="99"/>
      <c r="F48" s="504" t="s">
        <v>101</v>
      </c>
      <c r="G48" s="505"/>
      <c r="H48" s="141" t="e">
        <f>+H47*((0.001)^2+(0.0001*I19/2)^2+(-0.0034*D19/2)^2+(-0.1*G19/2)^2)^0.5</f>
        <v>#DIV/0!</v>
      </c>
      <c r="I48" s="142" t="s">
        <v>103</v>
      </c>
      <c r="J48" s="99"/>
    </row>
    <row r="49" spans="1:11" s="100" customFormat="1" ht="31.5" customHeight="1" thickBot="1" x14ac:dyDescent="0.25">
      <c r="A49" s="99"/>
      <c r="B49" s="489" t="s">
        <v>22</v>
      </c>
      <c r="C49" s="490"/>
      <c r="D49" s="143" t="e">
        <f>+AVERAGE(J32,J24)</f>
        <v>#DIV/0!</v>
      </c>
      <c r="E49" s="99"/>
      <c r="F49" s="491" t="s">
        <v>102</v>
      </c>
      <c r="G49" s="492"/>
      <c r="H49" s="144">
        <v>1.2</v>
      </c>
      <c r="I49" s="142" t="s">
        <v>103</v>
      </c>
      <c r="J49" s="99"/>
      <c r="K49" s="98"/>
    </row>
    <row r="50" spans="1:11" s="98" customFormat="1" ht="15" customHeight="1" thickBot="1" x14ac:dyDescent="0.25">
      <c r="A50" s="99"/>
      <c r="B50" s="99"/>
      <c r="C50" s="99"/>
      <c r="D50" s="99"/>
      <c r="E50" s="99"/>
      <c r="F50" s="99"/>
      <c r="G50" s="99"/>
      <c r="H50" s="99"/>
      <c r="I50" s="99"/>
      <c r="J50" s="99"/>
      <c r="K50" s="100"/>
    </row>
    <row r="51" spans="1:11" s="100" customFormat="1" ht="31.5" customHeight="1" thickBot="1" x14ac:dyDescent="0.25">
      <c r="A51" s="464" t="s">
        <v>59</v>
      </c>
      <c r="B51" s="465"/>
      <c r="C51" s="465"/>
      <c r="D51" s="465"/>
      <c r="E51" s="465"/>
      <c r="F51" s="465"/>
      <c r="G51" s="465"/>
      <c r="H51" s="465"/>
      <c r="I51" s="465"/>
      <c r="J51" s="466"/>
    </row>
    <row r="52" spans="1:11" s="100" customFormat="1" ht="31.5" customHeight="1" x14ac:dyDescent="0.35">
      <c r="A52" s="99"/>
      <c r="B52" s="145" t="s">
        <v>60</v>
      </c>
      <c r="C52" s="146"/>
      <c r="D52" s="467" t="s">
        <v>104</v>
      </c>
      <c r="E52" s="467"/>
      <c r="F52" s="147" t="s">
        <v>61</v>
      </c>
      <c r="G52" s="148" t="s">
        <v>62</v>
      </c>
      <c r="H52" s="468" t="s">
        <v>63</v>
      </c>
      <c r="I52" s="469"/>
      <c r="J52" s="99"/>
    </row>
    <row r="53" spans="1:11" s="100" customFormat="1" ht="31.5" customHeight="1" thickBot="1" x14ac:dyDescent="0.25">
      <c r="A53" s="99"/>
      <c r="B53" s="149" t="e">
        <f>+C42</f>
        <v>#DIV/0!</v>
      </c>
      <c r="C53" s="150" t="s">
        <v>1</v>
      </c>
      <c r="D53" s="151" t="e">
        <f>+C10+C11/1000</f>
        <v>#N/A</v>
      </c>
      <c r="E53" s="150" t="s">
        <v>1</v>
      </c>
      <c r="F53" s="151" t="e">
        <f>+(H47-H49)*(1/H10-1/C13)</f>
        <v>#DIV/0!</v>
      </c>
      <c r="G53" s="152"/>
      <c r="H53" s="144" t="e">
        <f>+(B53+D53*F53)*1000</f>
        <v>#DIV/0!</v>
      </c>
      <c r="I53" s="142" t="s">
        <v>3</v>
      </c>
      <c r="J53" s="99"/>
      <c r="K53" s="98"/>
    </row>
    <row r="54" spans="1:11" s="98" customFormat="1" ht="15" customHeight="1" x14ac:dyDescent="0.2">
      <c r="A54" s="99"/>
      <c r="B54" s="99"/>
      <c r="C54" s="99"/>
      <c r="D54" s="99"/>
      <c r="E54" s="99"/>
      <c r="F54" s="99"/>
      <c r="G54" s="99"/>
      <c r="H54" s="99"/>
      <c r="I54" s="99"/>
      <c r="J54" s="99"/>
      <c r="K54" s="100"/>
    </row>
    <row r="55" spans="1:11" s="100" customFormat="1" ht="31.5" customHeight="1" x14ac:dyDescent="0.2">
      <c r="A55" s="470" t="s">
        <v>64</v>
      </c>
      <c r="B55" s="471"/>
      <c r="C55" s="471"/>
      <c r="D55" s="471"/>
      <c r="E55" s="471"/>
      <c r="F55" s="471"/>
      <c r="G55" s="471"/>
      <c r="H55" s="471"/>
      <c r="I55" s="471"/>
      <c r="J55" s="471"/>
      <c r="K55" s="98"/>
    </row>
    <row r="56" spans="1:11" s="98" customFormat="1" ht="15" customHeight="1" thickBot="1" x14ac:dyDescent="0.25">
      <c r="A56" s="99"/>
      <c r="B56" s="99"/>
      <c r="C56" s="99"/>
      <c r="D56" s="99"/>
      <c r="E56" s="99"/>
      <c r="F56" s="99"/>
      <c r="G56" s="99"/>
      <c r="H56" s="99"/>
      <c r="I56" s="99"/>
      <c r="J56" s="99"/>
      <c r="K56" s="100"/>
    </row>
    <row r="57" spans="1:11" s="100" customFormat="1" ht="31.5" customHeight="1" thickBot="1" x14ac:dyDescent="0.25">
      <c r="A57" s="472" t="s">
        <v>57</v>
      </c>
      <c r="B57" s="473"/>
      <c r="C57" s="474" t="s">
        <v>65</v>
      </c>
      <c r="D57" s="475"/>
      <c r="E57" s="153"/>
      <c r="F57" s="476"/>
      <c r="G57" s="476"/>
      <c r="H57" s="476"/>
      <c r="I57" s="476"/>
      <c r="J57" s="99"/>
    </row>
    <row r="58" spans="1:11" s="100" customFormat="1" ht="31.5" customHeight="1" x14ac:dyDescent="0.2">
      <c r="A58" s="154" t="s">
        <v>66</v>
      </c>
      <c r="B58" s="155"/>
      <c r="C58" s="156" t="e">
        <f>+C43/B25^0.5*1000</f>
        <v>#DIV/0!</v>
      </c>
      <c r="D58" s="157" t="s">
        <v>3</v>
      </c>
      <c r="E58" s="158"/>
      <c r="F58" s="476"/>
      <c r="G58" s="476"/>
      <c r="H58" s="476"/>
      <c r="I58" s="476"/>
      <c r="J58" s="99"/>
    </row>
    <row r="59" spans="1:11" s="100" customFormat="1" ht="31.5" customHeight="1" x14ac:dyDescent="0.2">
      <c r="A59" s="159" t="s">
        <v>67</v>
      </c>
      <c r="B59" s="160" t="s">
        <v>68</v>
      </c>
      <c r="C59" s="161" t="e">
        <f>+C12/2</f>
        <v>#N/A</v>
      </c>
      <c r="D59" s="162" t="s">
        <v>3</v>
      </c>
      <c r="E59" s="158"/>
      <c r="F59" s="476"/>
      <c r="G59" s="476"/>
      <c r="H59" s="476"/>
      <c r="I59" s="476"/>
      <c r="J59" s="99"/>
    </row>
    <row r="60" spans="1:11" s="100" customFormat="1" ht="31.5" customHeight="1" x14ac:dyDescent="0.2">
      <c r="A60" s="163" t="s">
        <v>69</v>
      </c>
      <c r="B60" s="164"/>
      <c r="C60" s="165" t="e">
        <f>+C12/3^0.5</f>
        <v>#N/A</v>
      </c>
      <c r="D60" s="162" t="s">
        <v>3</v>
      </c>
      <c r="E60" s="158"/>
      <c r="F60" s="476"/>
      <c r="G60" s="476"/>
      <c r="H60" s="476"/>
      <c r="I60" s="476"/>
      <c r="J60" s="99"/>
    </row>
    <row r="61" spans="1:11" s="100" customFormat="1" ht="31.5" customHeight="1" x14ac:dyDescent="0.25">
      <c r="A61" s="166" t="s">
        <v>70</v>
      </c>
      <c r="B61" s="167"/>
      <c r="C61" s="168" t="e">
        <f>+SQRT(SUMSQ(C59:C60))</f>
        <v>#N/A</v>
      </c>
      <c r="D61" s="169" t="s">
        <v>3</v>
      </c>
      <c r="E61" s="158"/>
      <c r="F61" s="476"/>
      <c r="G61" s="476"/>
      <c r="H61" s="476"/>
      <c r="I61" s="476"/>
      <c r="J61" s="99"/>
    </row>
    <row r="62" spans="1:11" s="100" customFormat="1" ht="31.5" customHeight="1" x14ac:dyDescent="0.2">
      <c r="A62" s="159" t="s">
        <v>71</v>
      </c>
      <c r="B62" s="160"/>
      <c r="C62" s="170" t="e">
        <f>+H48</f>
        <v>#DIV/0!</v>
      </c>
      <c r="D62" s="162" t="s">
        <v>103</v>
      </c>
      <c r="E62" s="99"/>
      <c r="F62" s="476"/>
      <c r="G62" s="476"/>
      <c r="H62" s="476"/>
      <c r="I62" s="476"/>
      <c r="J62" s="99"/>
    </row>
    <row r="63" spans="1:11" s="100" customFormat="1" ht="31.5" customHeight="1" x14ac:dyDescent="0.2">
      <c r="A63" s="159" t="s">
        <v>72</v>
      </c>
      <c r="B63" s="160"/>
      <c r="C63" s="171" t="e">
        <f>+H11/2</f>
        <v>#N/A</v>
      </c>
      <c r="D63" s="162" t="s">
        <v>103</v>
      </c>
      <c r="E63" s="99"/>
      <c r="F63" s="476"/>
      <c r="G63" s="476"/>
      <c r="H63" s="476"/>
      <c r="I63" s="476"/>
      <c r="J63" s="99"/>
    </row>
    <row r="64" spans="1:11" s="100" customFormat="1" ht="31.5" customHeight="1" thickBot="1" x14ac:dyDescent="0.25">
      <c r="A64" s="159" t="s">
        <v>73</v>
      </c>
      <c r="B64" s="160"/>
      <c r="C64" s="171" t="e">
        <f>+C14/2</f>
        <v>#N/A</v>
      </c>
      <c r="D64" s="162" t="s">
        <v>103</v>
      </c>
      <c r="E64" s="99"/>
      <c r="F64" s="99"/>
      <c r="G64" s="99"/>
      <c r="H64" s="99"/>
      <c r="I64" s="99"/>
      <c r="J64" s="99"/>
    </row>
    <row r="65" spans="1:11" s="100" customFormat="1" ht="31.5" customHeight="1" x14ac:dyDescent="0.25">
      <c r="A65" s="166" t="s">
        <v>74</v>
      </c>
      <c r="B65" s="167"/>
      <c r="C65" s="168" t="e">
        <f>+SQRT(ABS(((C10/1000+C11/1000000)*(C13-H10)/(C13*H10)*C62)^2+((C10/1000+C11/1000000)*(H47-H49))^2*C63^2/H10^4+(C10/1000+C11/1000000)^2*(H47-H49)*((H47-H49)-2*(C15-H49))*C64^2/C13^4))*1000000</f>
        <v>#N/A</v>
      </c>
      <c r="D65" s="169" t="s">
        <v>3</v>
      </c>
      <c r="E65" s="158"/>
      <c r="F65" s="477" t="s">
        <v>75</v>
      </c>
      <c r="G65" s="478"/>
      <c r="H65" s="172" t="e">
        <f>+SQRT(SUMSQ(C58,C61,C65,C66))</f>
        <v>#DIV/0!</v>
      </c>
      <c r="I65" s="140" t="s">
        <v>3</v>
      </c>
      <c r="J65" s="99"/>
    </row>
    <row r="66" spans="1:11" s="100" customFormat="1" ht="31.5" customHeight="1" thickBot="1" x14ac:dyDescent="0.3">
      <c r="A66" s="210" t="s">
        <v>76</v>
      </c>
      <c r="B66" s="174"/>
      <c r="C66" s="175" t="e">
        <f>+(G15/2/3^0.5)*2^0.5*1000</f>
        <v>#N/A</v>
      </c>
      <c r="D66" s="142" t="s">
        <v>3</v>
      </c>
      <c r="E66" s="158"/>
      <c r="F66" s="479" t="s">
        <v>77</v>
      </c>
      <c r="G66" s="480"/>
      <c r="H66" s="176" t="e">
        <f>+H65*2</f>
        <v>#DIV/0!</v>
      </c>
      <c r="I66" s="142" t="s">
        <v>3</v>
      </c>
      <c r="J66" s="99"/>
      <c r="K66" s="98"/>
    </row>
    <row r="67" spans="1:11" s="98" customFormat="1" ht="15" customHeight="1" x14ac:dyDescent="0.2">
      <c r="A67" s="114"/>
      <c r="B67" s="114"/>
      <c r="C67" s="114"/>
      <c r="D67" s="114"/>
      <c r="E67" s="99"/>
      <c r="F67" s="99"/>
      <c r="G67" s="99"/>
      <c r="H67" s="99"/>
      <c r="I67" s="99"/>
      <c r="J67" s="99"/>
      <c r="K67" s="100"/>
    </row>
    <row r="68" spans="1:11" s="100" customFormat="1" ht="31.5" customHeight="1" thickBot="1" x14ac:dyDescent="0.25">
      <c r="A68" s="99"/>
      <c r="B68" s="99"/>
      <c r="C68" s="99"/>
      <c r="D68" s="99"/>
      <c r="E68" s="99"/>
      <c r="F68" s="99"/>
      <c r="G68" s="99"/>
      <c r="H68" s="99"/>
      <c r="I68" s="99"/>
      <c r="J68" s="99"/>
    </row>
    <row r="69" spans="1:11" s="100" customFormat="1" ht="31.5" customHeight="1" thickBot="1" x14ac:dyDescent="0.25">
      <c r="A69" s="481" t="s">
        <v>78</v>
      </c>
      <c r="B69" s="482"/>
      <c r="C69" s="482"/>
      <c r="D69" s="482"/>
      <c r="E69" s="482"/>
      <c r="F69" s="482"/>
      <c r="G69" s="482"/>
      <c r="H69" s="482"/>
      <c r="I69" s="482"/>
      <c r="J69" s="483"/>
    </row>
    <row r="70" spans="1:11" s="100" customFormat="1" ht="31.5" customHeight="1" thickBot="1" x14ac:dyDescent="0.25">
      <c r="A70" s="484" t="s">
        <v>105</v>
      </c>
      <c r="B70" s="485"/>
      <c r="C70" s="485"/>
      <c r="D70" s="486"/>
      <c r="E70" s="177"/>
      <c r="F70" s="178"/>
      <c r="G70" s="487"/>
      <c r="H70" s="487"/>
      <c r="I70" s="487"/>
      <c r="J70" s="488"/>
    </row>
    <row r="71" spans="1:11" s="100" customFormat="1" ht="45.75" customHeight="1" x14ac:dyDescent="0.2">
      <c r="A71" s="179" t="s">
        <v>194</v>
      </c>
      <c r="B71" s="180" t="s">
        <v>137</v>
      </c>
      <c r="C71" s="181"/>
      <c r="D71" s="182" t="s">
        <v>268</v>
      </c>
      <c r="E71" s="458" t="s">
        <v>106</v>
      </c>
      <c r="F71" s="459"/>
      <c r="G71" s="460" t="s">
        <v>80</v>
      </c>
      <c r="H71" s="462" t="s">
        <v>107</v>
      </c>
      <c r="I71" s="462"/>
      <c r="J71" s="462"/>
    </row>
    <row r="72" spans="1:11" s="100" customFormat="1" ht="31.5" customHeight="1" thickBot="1" x14ac:dyDescent="0.25">
      <c r="A72" s="183" t="e">
        <f>C10</f>
        <v>#N/A</v>
      </c>
      <c r="B72" s="184" t="e">
        <f>C11</f>
        <v>#N/A</v>
      </c>
      <c r="C72" s="176" t="e">
        <f>H53</f>
        <v>#DIV/0!</v>
      </c>
      <c r="D72" s="185" t="e">
        <f>A72+B72/1000+C72/1000</f>
        <v>#N/A</v>
      </c>
      <c r="E72" s="176" t="e">
        <f>D72*1000-A72*1000</f>
        <v>#N/A</v>
      </c>
      <c r="F72" s="130" t="s">
        <v>3</v>
      </c>
      <c r="G72" s="461"/>
      <c r="H72" s="186" t="e">
        <f>H66</f>
        <v>#DIV/0!</v>
      </c>
      <c r="I72" s="463" t="s">
        <v>3</v>
      </c>
      <c r="J72" s="463"/>
      <c r="K72" s="47"/>
    </row>
    <row r="73" spans="1:11" ht="31.5" customHeight="1" x14ac:dyDescent="0.2">
      <c r="G73" s="187"/>
    </row>
    <row r="74" spans="1:11" ht="51" customHeight="1" x14ac:dyDescent="0.2"/>
    <row r="76" spans="1:11" ht="31.5" customHeight="1" x14ac:dyDescent="0.2">
      <c r="A76" s="188"/>
      <c r="B76" s="69"/>
      <c r="C76" s="69"/>
      <c r="D76" s="69"/>
      <c r="E76" s="69"/>
      <c r="F76" s="69"/>
      <c r="G76" s="69"/>
      <c r="H76" s="69"/>
      <c r="I76" s="69"/>
      <c r="J76" s="69"/>
    </row>
    <row r="77" spans="1:11" ht="31.5" customHeight="1" x14ac:dyDescent="0.2">
      <c r="A77" s="188"/>
      <c r="B77" s="69"/>
      <c r="C77" s="69"/>
      <c r="D77" s="69"/>
      <c r="E77" s="69"/>
      <c r="F77" s="69"/>
      <c r="G77" s="69"/>
      <c r="H77" s="69"/>
      <c r="I77" s="69"/>
      <c r="J77" s="69"/>
    </row>
    <row r="78" spans="1:11" ht="31.5" customHeight="1" x14ac:dyDescent="0.2">
      <c r="A78" s="188"/>
      <c r="B78" s="69"/>
      <c r="C78" s="69"/>
      <c r="D78" s="69"/>
      <c r="E78" s="69"/>
      <c r="F78" s="69"/>
      <c r="G78" s="69"/>
      <c r="H78" s="69"/>
      <c r="I78" s="69"/>
      <c r="J78" s="69"/>
    </row>
    <row r="79" spans="1:11" ht="31.5" customHeight="1" x14ac:dyDescent="0.2">
      <c r="A79" s="188"/>
      <c r="B79" s="69"/>
      <c r="C79" s="69"/>
      <c r="D79" s="69"/>
      <c r="E79" s="69"/>
      <c r="F79" s="69"/>
      <c r="G79" s="69"/>
      <c r="H79" s="69"/>
      <c r="I79" s="69"/>
      <c r="J79" s="69"/>
    </row>
    <row r="80" spans="1:11" ht="31.5" customHeight="1" x14ac:dyDescent="0.2">
      <c r="A80" s="188"/>
      <c r="B80" s="69"/>
      <c r="C80" s="69"/>
      <c r="D80" s="69"/>
      <c r="E80" s="69"/>
      <c r="F80" s="69"/>
      <c r="G80" s="69"/>
      <c r="H80" s="69"/>
      <c r="I80" s="69"/>
      <c r="J80" s="69"/>
    </row>
    <row r="81" spans="1:10" ht="31.5" customHeight="1" x14ac:dyDescent="0.2">
      <c r="A81" s="188"/>
      <c r="B81" s="69"/>
      <c r="C81" s="69"/>
      <c r="D81" s="69"/>
      <c r="E81" s="69"/>
      <c r="F81" s="69"/>
      <c r="G81" s="69"/>
      <c r="H81" s="69"/>
      <c r="I81" s="69"/>
      <c r="J81" s="69"/>
    </row>
    <row r="82" spans="1:10" ht="31.5" customHeight="1" x14ac:dyDescent="0.2">
      <c r="A82" s="188"/>
      <c r="B82" s="69"/>
      <c r="C82" s="69"/>
      <c r="D82" s="69"/>
      <c r="E82" s="69"/>
      <c r="F82" s="69"/>
      <c r="G82" s="69"/>
      <c r="H82" s="69"/>
      <c r="I82" s="69"/>
      <c r="J82" s="69"/>
    </row>
  </sheetData>
  <sheetProtection algorithmName="SHA-512" hashValue="E2JIxShubCvXx+JKHZ+E5BG30e42RC+MDVgA3OjSpK/h4Nwop9y9zjYVTtsMU102n0NWKmCD7xtaqn4pB4CEqA==" saltValue="YeWUhwjTBj+Vx1Fy9u2iWw==" spinCount="100000" sheet="1" objects="1" scenarios="1"/>
  <mergeCells count="55">
    <mergeCell ref="E71:F71"/>
    <mergeCell ref="G71:G72"/>
    <mergeCell ref="H71:J71"/>
    <mergeCell ref="I72:J72"/>
    <mergeCell ref="A51:J51"/>
    <mergeCell ref="D52:E52"/>
    <mergeCell ref="H52:I52"/>
    <mergeCell ref="A55:J55"/>
    <mergeCell ref="A57:B57"/>
    <mergeCell ref="C57:D57"/>
    <mergeCell ref="F57:I63"/>
    <mergeCell ref="F65:G65"/>
    <mergeCell ref="F66:G66"/>
    <mergeCell ref="A69:J69"/>
    <mergeCell ref="A70:D70"/>
    <mergeCell ref="G70:J70"/>
    <mergeCell ref="B49:C49"/>
    <mergeCell ref="F49:G49"/>
    <mergeCell ref="A27:A30"/>
    <mergeCell ref="C32:D32"/>
    <mergeCell ref="F32:G32"/>
    <mergeCell ref="A35:J35"/>
    <mergeCell ref="B37:H37"/>
    <mergeCell ref="A45:J45"/>
    <mergeCell ref="B46:C46"/>
    <mergeCell ref="B47:C47"/>
    <mergeCell ref="F47:G47"/>
    <mergeCell ref="B48:C48"/>
    <mergeCell ref="F48:G48"/>
    <mergeCell ref="A26:B26"/>
    <mergeCell ref="I26:J26"/>
    <mergeCell ref="A14:B14"/>
    <mergeCell ref="A15:B15"/>
    <mergeCell ref="A17:J17"/>
    <mergeCell ref="F18:G18"/>
    <mergeCell ref="A19:B19"/>
    <mergeCell ref="E19:F19"/>
    <mergeCell ref="A21:J21"/>
    <mergeCell ref="C23:D23"/>
    <mergeCell ref="F23:G23"/>
    <mergeCell ref="C25:H25"/>
    <mergeCell ref="I25:J25"/>
    <mergeCell ref="A13:B13"/>
    <mergeCell ref="F13:I13"/>
    <mergeCell ref="A1:B1"/>
    <mergeCell ref="C1:J1"/>
    <mergeCell ref="I3:J4"/>
    <mergeCell ref="A6:D6"/>
    <mergeCell ref="F6:I6"/>
    <mergeCell ref="F9:G9"/>
    <mergeCell ref="A10:B10"/>
    <mergeCell ref="F10:G10"/>
    <mergeCell ref="A11:B11"/>
    <mergeCell ref="F11:G11"/>
    <mergeCell ref="A12:B12"/>
  </mergeCells>
  <dataValidations count="1">
    <dataValidation type="list" allowBlank="1" showInputMessage="1" showErrorMessage="1" sqref="M2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6" orientation="portrait" r:id="rId1"/>
  <headerFooter>
    <oddHeader xml:space="preserve">&amp;C
&amp;16   
</oddHeader>
    <oddFooter>&amp;RRT03-F23 Vr.3 (2018-03-12)</oddFooter>
  </headerFooter>
  <rowBreaks count="1" manualBreakCount="1">
    <brk id="33" max="1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'DATOS 1'!$F$89:$F$94</xm:f>
          </x14:formula1>
          <xm:sqref>J19</xm:sqref>
        </x14:dataValidation>
        <x14:dataValidation type="list" allowBlank="1" showInputMessage="1" showErrorMessage="1">
          <x14:formula1>
            <xm:f>'DATOS 1'!$B$68:$B$87</xm:f>
          </x14:formula1>
          <xm:sqref>J18</xm:sqref>
        </x14:dataValidation>
        <x14:dataValidation type="list" allowBlank="1" showInputMessage="1" showErrorMessage="1">
          <x14:formula1>
            <xm:f>'DATOS 1'!$N$10:$N$61</xm:f>
          </x14:formula1>
          <xm:sqref>E6</xm:sqref>
        </x14:dataValidation>
        <x14:dataValidation type="list" allowBlank="1" showInputMessage="1" showErrorMessage="1">
          <x14:formula1>
            <xm:f>'DATOS 1'!$B$6:$B$28</xm:f>
          </x14:formula1>
          <xm:sqref>J6 I3:J4</xm:sqref>
        </x14:dataValidation>
        <x14:dataValidation type="list" allowBlank="1" showInputMessage="1" showErrorMessage="1">
          <x14:formula1>
            <xm:f>'DATOS 1'!$N$83:$N$87</xm:f>
          </x14:formula1>
          <xm:sqref>J24</xm:sqref>
        </x14:dataValidation>
        <x14:dataValidation type="list" allowBlank="1" showInputMessage="1" showErrorMessage="1">
          <x14:formula1>
            <xm:f>'DATOS 1'!$N$69:$N$75</xm:f>
          </x14:formula1>
          <xm:sqref>J13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B6FD03"/>
  </sheetPr>
  <dimension ref="A1:P82"/>
  <sheetViews>
    <sheetView showGridLines="0" tabSelected="1" view="pageBreakPreview" zoomScale="60" zoomScaleNormal="60" workbookViewId="0">
      <selection activeCell="I9" sqref="I9"/>
    </sheetView>
  </sheetViews>
  <sheetFormatPr baseColWidth="10" defaultRowHeight="31.5" customHeight="1" x14ac:dyDescent="0.2"/>
  <cols>
    <col min="1" max="1" width="11.42578125" style="77" customWidth="1"/>
    <col min="2" max="2" width="12" style="77" customWidth="1"/>
    <col min="3" max="3" width="13.5703125" style="77" customWidth="1"/>
    <col min="4" max="4" width="16.140625" style="77" customWidth="1"/>
    <col min="5" max="5" width="14" style="77" customWidth="1"/>
    <col min="6" max="6" width="13.85546875" style="77" bestFit="1" customWidth="1"/>
    <col min="7" max="7" width="15.28515625" style="77" bestFit="1" customWidth="1"/>
    <col min="8" max="9" width="13.7109375" style="77" bestFit="1" customWidth="1"/>
    <col min="10" max="10" width="13.7109375" style="77" customWidth="1"/>
    <col min="11" max="16384" width="11.42578125" style="47"/>
  </cols>
  <sheetData>
    <row r="1" spans="1:16" ht="47.25" customHeight="1" thickBot="1" x14ac:dyDescent="0.25">
      <c r="A1" s="530"/>
      <c r="B1" s="531"/>
      <c r="C1" s="532" t="s">
        <v>305</v>
      </c>
      <c r="D1" s="533"/>
      <c r="E1" s="533"/>
      <c r="F1" s="533"/>
      <c r="G1" s="533"/>
      <c r="H1" s="533"/>
      <c r="I1" s="533"/>
      <c r="J1" s="534"/>
      <c r="K1" s="46"/>
      <c r="L1" s="46"/>
      <c r="M1" s="46"/>
      <c r="N1" s="46"/>
      <c r="O1" s="46"/>
      <c r="P1" s="46"/>
    </row>
    <row r="2" spans="1:16" s="50" customFormat="1" ht="9.75" customHeight="1" thickBot="1" x14ac:dyDescent="0.25">
      <c r="A2" s="48"/>
      <c r="B2" s="48"/>
      <c r="C2" s="49"/>
      <c r="D2" s="49"/>
      <c r="E2" s="49"/>
      <c r="F2" s="49"/>
      <c r="G2" s="49"/>
      <c r="H2" s="49"/>
      <c r="K2" s="51"/>
      <c r="M2" s="52"/>
    </row>
    <row r="3" spans="1:16" s="51" customFormat="1" ht="35.25" customHeight="1" thickBot="1" x14ac:dyDescent="0.25">
      <c r="A3" s="53" t="s">
        <v>33</v>
      </c>
      <c r="B3" s="54" t="s">
        <v>79</v>
      </c>
      <c r="C3" s="55" t="s">
        <v>328</v>
      </c>
      <c r="D3" s="55" t="s">
        <v>306</v>
      </c>
      <c r="E3" s="55" t="s">
        <v>307</v>
      </c>
      <c r="F3" s="56" t="s">
        <v>34</v>
      </c>
      <c r="G3" s="56" t="s">
        <v>35</v>
      </c>
      <c r="H3" s="57" t="s">
        <v>308</v>
      </c>
      <c r="I3" s="535"/>
      <c r="J3" s="536"/>
      <c r="K3" s="50"/>
    </row>
    <row r="4" spans="1:16" s="50" customFormat="1" ht="29.25" customHeight="1" thickBot="1" x14ac:dyDescent="0.25">
      <c r="A4" s="58" t="e">
        <f>VLOOKUP($I$3,'DATOS 1'!B6:J28,2,FALSE)</f>
        <v>#N/A</v>
      </c>
      <c r="B4" s="58" t="e">
        <f>VLOOKUP($I$3,'DATOS 1'!$B$6:$J$28,3,FALSE)</f>
        <v>#N/A</v>
      </c>
      <c r="C4" s="59" t="e">
        <f>VLOOKUP($I$3,'DATOS 1'!$B$6:$J$28,8,FALSE)</f>
        <v>#N/A</v>
      </c>
      <c r="D4" s="59" t="e">
        <f>VLOOKUP($I$3,'DATOS 1'!$B$6:$J$28,6,FALSE)</f>
        <v>#N/A</v>
      </c>
      <c r="E4" s="58" t="e">
        <f>VLOOKUP($I$3,'DATOS 1'!$B$6:$J$28,7,FALSE)</f>
        <v>#N/A</v>
      </c>
      <c r="F4" s="58" t="e">
        <f>VLOOKUP($I$3,'DATOS 1'!$B$6:$J$28,4,FALSE)</f>
        <v>#N/A</v>
      </c>
      <c r="G4" s="58" t="e">
        <f>VLOOKUP($I$3,'DATOS 1'!$B$6:$J$28,5,FALSE)</f>
        <v>#N/A</v>
      </c>
      <c r="H4" s="59" t="e">
        <f>VLOOKUP($I$3,'DATOS 1'!$B$6:$J$28,9,FALSE)</f>
        <v>#N/A</v>
      </c>
      <c r="I4" s="537"/>
      <c r="J4" s="538"/>
      <c r="K4" s="47"/>
      <c r="L4" s="60"/>
      <c r="M4" s="60"/>
    </row>
    <row r="5" spans="1:16" s="62" customFormat="1" ht="6.75" customHeight="1" thickBot="1" x14ac:dyDescent="0.25">
      <c r="A5" s="61"/>
      <c r="B5" s="61"/>
      <c r="C5" s="61"/>
      <c r="F5" s="61"/>
      <c r="G5" s="61"/>
      <c r="H5" s="61"/>
      <c r="K5" s="47"/>
    </row>
    <row r="6" spans="1:16" ht="31.5" customHeight="1" thickBot="1" x14ac:dyDescent="0.25">
      <c r="A6" s="527" t="s">
        <v>36</v>
      </c>
      <c r="B6" s="528"/>
      <c r="C6" s="528"/>
      <c r="D6" s="529"/>
      <c r="E6" s="41"/>
      <c r="F6" s="527" t="s">
        <v>37</v>
      </c>
      <c r="G6" s="528"/>
      <c r="H6" s="528"/>
      <c r="I6" s="529"/>
      <c r="J6" s="42"/>
    </row>
    <row r="7" spans="1:16" ht="31.5" customHeight="1" x14ac:dyDescent="0.2">
      <c r="A7" s="63" t="s">
        <v>38</v>
      </c>
      <c r="B7" s="64" t="e">
        <f>VLOOKUP($E$6,'DATOS 1'!N10:AA61,2,FALSE)</f>
        <v>#N/A</v>
      </c>
      <c r="C7" s="65" t="s">
        <v>23</v>
      </c>
      <c r="D7" s="66" t="e">
        <f>VLOOKUP($E$6,'DATOS 1'!N10:AA61,3,FALSE)</f>
        <v>#N/A</v>
      </c>
      <c r="E7" s="67"/>
      <c r="F7" s="63" t="s">
        <v>38</v>
      </c>
      <c r="G7" s="66" t="e">
        <f>VLOOKUP($J$6,'DATOS 1'!B36:I58,2,FALSE)</f>
        <v>#N/A</v>
      </c>
      <c r="H7" s="68" t="s">
        <v>23</v>
      </c>
      <c r="I7" s="66" t="e">
        <f>VLOOKUP($J$6,'DATOS 1'!B36:I58,3,FALSE)</f>
        <v>#N/A</v>
      </c>
      <c r="J7" s="69"/>
    </row>
    <row r="8" spans="1:16" ht="31.5" customHeight="1" x14ac:dyDescent="0.2">
      <c r="A8" s="70" t="s">
        <v>39</v>
      </c>
      <c r="B8" s="71" t="e">
        <f>VLOOKUP($E$6,'DATOS 1'!N10:AA61,4,FALSE)</f>
        <v>#N/A</v>
      </c>
      <c r="C8" s="72" t="s">
        <v>40</v>
      </c>
      <c r="D8" s="73" t="e">
        <f>VLOOKUP($E$6,'DATOS 1'!N10:AA61,5,FALSE)</f>
        <v>#N/A</v>
      </c>
      <c r="E8" s="67"/>
      <c r="F8" s="70" t="s">
        <v>39</v>
      </c>
      <c r="G8" s="71" t="e">
        <f>VLOOKUP($J$6,'DATOS 1'!B36:I58,4,FALSE)</f>
        <v>#N/A</v>
      </c>
      <c r="H8" s="72" t="s">
        <v>40</v>
      </c>
      <c r="I8" s="73" t="e">
        <f>VLOOKUP($J$6,'DATOS 1'!B36:I58,5,FALSE)</f>
        <v>#N/A</v>
      </c>
      <c r="J8" s="69"/>
    </row>
    <row r="9" spans="1:16" ht="31.5" customHeight="1" x14ac:dyDescent="0.2">
      <c r="A9" s="74" t="s">
        <v>41</v>
      </c>
      <c r="B9" s="71" t="e">
        <f>VLOOKUP($E$6,'DATOS 1'!N10:AA61,6,FALSE)</f>
        <v>#N/A</v>
      </c>
      <c r="C9" s="75" t="s">
        <v>31</v>
      </c>
      <c r="D9" s="76" t="e">
        <f>VLOOKUP($E$6,'DATOS 1'!N10:AA61,7,FALSE)</f>
        <v>#N/A</v>
      </c>
      <c r="F9" s="509" t="s">
        <v>91</v>
      </c>
      <c r="G9" s="510"/>
      <c r="H9" s="71" t="e">
        <f>VLOOKUP($J$6,'DATOS 1'!B36:I58,6,FALSE)</f>
        <v>#N/A</v>
      </c>
      <c r="I9" s="78" t="s">
        <v>1</v>
      </c>
      <c r="J9" s="69"/>
      <c r="K9" s="79"/>
    </row>
    <row r="10" spans="1:16" s="79" customFormat="1" ht="31.5" customHeight="1" x14ac:dyDescent="0.25">
      <c r="A10" s="509" t="s">
        <v>92</v>
      </c>
      <c r="B10" s="510"/>
      <c r="C10" s="71" t="e">
        <f>VLOOKUP($E$6,'DATOS 1'!N10:AA61,8,FALSE)</f>
        <v>#N/A</v>
      </c>
      <c r="D10" s="78" t="s">
        <v>1</v>
      </c>
      <c r="F10" s="509" t="s">
        <v>93</v>
      </c>
      <c r="G10" s="510"/>
      <c r="H10" s="71" t="e">
        <f>VLOOKUP($J$6,'DATOS 1'!B36:I58,7,FALSE)</f>
        <v>#N/A</v>
      </c>
      <c r="I10" s="78" t="s">
        <v>109</v>
      </c>
      <c r="J10" s="80"/>
    </row>
    <row r="11" spans="1:16" s="79" customFormat="1" ht="31.5" customHeight="1" thickBot="1" x14ac:dyDescent="0.3">
      <c r="A11" s="509" t="s">
        <v>94</v>
      </c>
      <c r="B11" s="510"/>
      <c r="C11" s="71" t="e">
        <f>VLOOKUP($E$6,'DATOS 1'!N10:AA61,9,FALSE)</f>
        <v>#N/A</v>
      </c>
      <c r="D11" s="78" t="s">
        <v>3</v>
      </c>
      <c r="E11" s="81"/>
      <c r="F11" s="539" t="s">
        <v>95</v>
      </c>
      <c r="G11" s="540"/>
      <c r="H11" s="82" t="e">
        <f>VLOOKUP($J$6,'DATOS 1'!B36:I58,8,FALSE)</f>
        <v>#N/A</v>
      </c>
      <c r="I11" s="83" t="s">
        <v>109</v>
      </c>
      <c r="J11" s="80"/>
    </row>
    <row r="12" spans="1:16" s="79" customFormat="1" ht="31.5" customHeight="1" thickBot="1" x14ac:dyDescent="0.3">
      <c r="A12" s="509" t="s">
        <v>96</v>
      </c>
      <c r="B12" s="510"/>
      <c r="C12" s="71" t="e">
        <f>VLOOKUP($E$6,'DATOS 1'!N10:AA61,10,FALSE)</f>
        <v>#N/A</v>
      </c>
      <c r="D12" s="78" t="s">
        <v>3</v>
      </c>
      <c r="E12" s="80"/>
      <c r="F12" s="80"/>
      <c r="G12" s="80"/>
      <c r="H12" s="80"/>
    </row>
    <row r="13" spans="1:16" s="79" customFormat="1" ht="31.5" customHeight="1" thickBot="1" x14ac:dyDescent="0.3">
      <c r="A13" s="509" t="s">
        <v>97</v>
      </c>
      <c r="B13" s="510"/>
      <c r="C13" s="71" t="e">
        <f>VLOOKUP($E$6,'DATOS 1'!N10:AA61,11,FALSE)</f>
        <v>#N/A</v>
      </c>
      <c r="D13" s="78" t="s">
        <v>109</v>
      </c>
      <c r="E13" s="80"/>
      <c r="F13" s="527" t="s">
        <v>43</v>
      </c>
      <c r="G13" s="528"/>
      <c r="H13" s="528"/>
      <c r="I13" s="529"/>
      <c r="J13" s="43"/>
    </row>
    <row r="14" spans="1:16" s="79" customFormat="1" ht="31.5" customHeight="1" x14ac:dyDescent="0.2">
      <c r="A14" s="509" t="s">
        <v>98</v>
      </c>
      <c r="B14" s="510"/>
      <c r="C14" s="71" t="e">
        <f>VLOOKUP($E$6,'DATOS 1'!N10:AA61,12,FALSE)</f>
        <v>#N/A</v>
      </c>
      <c r="D14" s="78" t="s">
        <v>109</v>
      </c>
      <c r="E14" s="80"/>
      <c r="F14" s="63" t="s">
        <v>23</v>
      </c>
      <c r="G14" s="64" t="e">
        <f>VLOOKUP($J$13,'DATOS 1'!$N$68:$Q$75,2,FALSE)</f>
        <v>#N/A</v>
      </c>
      <c r="H14" s="68" t="s">
        <v>39</v>
      </c>
      <c r="I14" s="64" t="e">
        <f>VLOOKUP($J$13,'DATOS 1'!$N$68:$R$75,3,FALSE)</f>
        <v>#N/A</v>
      </c>
      <c r="J14" s="84"/>
      <c r="K14" s="47"/>
    </row>
    <row r="15" spans="1:16" ht="31.5" customHeight="1" thickBot="1" x14ac:dyDescent="0.25">
      <c r="A15" s="511" t="s">
        <v>99</v>
      </c>
      <c r="B15" s="512"/>
      <c r="C15" s="82" t="e">
        <f>VLOOKUP($E$6,'DATOS 1'!N10:AA61,13,FALSE)</f>
        <v>#N/A</v>
      </c>
      <c r="D15" s="83" t="s">
        <v>109</v>
      </c>
      <c r="E15" s="69"/>
      <c r="F15" s="85" t="s">
        <v>90</v>
      </c>
      <c r="G15" s="82" t="e">
        <f>VLOOKUP($J$13,'DATOS 1'!$N$68:$Q$75,4,FALSE)</f>
        <v>#N/A</v>
      </c>
      <c r="H15" s="82" t="s">
        <v>1</v>
      </c>
      <c r="I15" s="86" t="s">
        <v>246</v>
      </c>
      <c r="J15" s="87" t="e">
        <f>VLOOKUP($J$13,'DATOS 1'!$N$68:$R$75,5,FALSE)</f>
        <v>#N/A</v>
      </c>
      <c r="K15" s="62"/>
    </row>
    <row r="16" spans="1:16" s="62" customFormat="1" ht="6.75" customHeight="1" thickBot="1" x14ac:dyDescent="0.25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47"/>
    </row>
    <row r="17" spans="1:11" ht="31.5" customHeight="1" thickBot="1" x14ac:dyDescent="0.25">
      <c r="A17" s="513" t="s">
        <v>44</v>
      </c>
      <c r="B17" s="514"/>
      <c r="C17" s="514"/>
      <c r="D17" s="514"/>
      <c r="E17" s="514"/>
      <c r="F17" s="514"/>
      <c r="G17" s="514"/>
      <c r="H17" s="514"/>
      <c r="I17" s="514"/>
      <c r="J17" s="515"/>
    </row>
    <row r="18" spans="1:11" ht="46.5" customHeight="1" thickBot="1" x14ac:dyDescent="0.25">
      <c r="A18" s="88" t="s">
        <v>23</v>
      </c>
      <c r="B18" s="89" t="e">
        <f>VLOOKUP($J$18,'DATOS 1'!B68:K87,2,FALSE)</f>
        <v>#N/A</v>
      </c>
      <c r="C18" s="90" t="s">
        <v>16</v>
      </c>
      <c r="D18" s="91" t="e">
        <f>VLOOKUP($J$18,'DATOS 1'!$B$67:$J$87,3,FALSE)</f>
        <v>#N/A</v>
      </c>
      <c r="E18" s="92" t="s">
        <v>41</v>
      </c>
      <c r="F18" s="516" t="e">
        <f>VLOOKUP($J$18,'DATOS 1'!$B$67:$K$87,10,FALSE)</f>
        <v>#N/A</v>
      </c>
      <c r="G18" s="517"/>
      <c r="H18" s="90" t="s">
        <v>42</v>
      </c>
      <c r="I18" s="93" t="e">
        <f>VLOOKUP($J$18,'DATOS 1'!$B$67:$J$87,9,FALSE)</f>
        <v>#N/A</v>
      </c>
      <c r="J18" s="44"/>
    </row>
    <row r="19" spans="1:11" ht="31.5" customHeight="1" thickBot="1" x14ac:dyDescent="0.25">
      <c r="A19" s="518" t="s">
        <v>266</v>
      </c>
      <c r="B19" s="519"/>
      <c r="C19" s="94" t="s">
        <v>45</v>
      </c>
      <c r="D19" s="95" t="e">
        <f>VLOOKUP(J19,'DATOS 1'!F89:I94,2,FALSE)</f>
        <v>#N/A</v>
      </c>
      <c r="E19" s="520" t="s">
        <v>46</v>
      </c>
      <c r="F19" s="521"/>
      <c r="G19" s="96" t="e">
        <f>VLOOKUP(J19,'DATOS 1'!F89:I94,3,FALSE)</f>
        <v>#N/A</v>
      </c>
      <c r="H19" s="207" t="s">
        <v>22</v>
      </c>
      <c r="I19" s="96" t="e">
        <f>VLOOKUP(J19,'DATOS 1'!F89:I94,4,FALSE)</f>
        <v>#N/A</v>
      </c>
      <c r="J19" s="44"/>
      <c r="K19" s="98"/>
    </row>
    <row r="20" spans="1:11" s="98" customFormat="1" ht="15" customHeight="1" thickBot="1" x14ac:dyDescent="0.25">
      <c r="A20" s="99"/>
      <c r="B20" s="99"/>
      <c r="C20" s="99"/>
      <c r="D20" s="99"/>
      <c r="E20" s="99"/>
      <c r="F20" s="99"/>
      <c r="G20" s="99"/>
      <c r="H20" s="99"/>
      <c r="I20" s="99"/>
      <c r="J20" s="99"/>
      <c r="K20" s="100"/>
    </row>
    <row r="21" spans="1:11" s="100" customFormat="1" ht="31.5" customHeight="1" thickBot="1" x14ac:dyDescent="0.25">
      <c r="A21" s="481" t="s">
        <v>47</v>
      </c>
      <c r="B21" s="482"/>
      <c r="C21" s="482"/>
      <c r="D21" s="482"/>
      <c r="E21" s="482"/>
      <c r="F21" s="482"/>
      <c r="G21" s="482"/>
      <c r="H21" s="482"/>
      <c r="I21" s="482"/>
      <c r="J21" s="483"/>
      <c r="K21" s="99"/>
    </row>
    <row r="22" spans="1:11" s="99" customFormat="1" ht="2.25" customHeight="1" thickBot="1" x14ac:dyDescent="0.25">
      <c r="A22" s="101"/>
      <c r="B22" s="102"/>
      <c r="C22" s="102"/>
      <c r="D22" s="102"/>
      <c r="E22" s="102"/>
      <c r="F22" s="102"/>
      <c r="G22" s="102"/>
      <c r="H22" s="102"/>
      <c r="I22" s="102"/>
      <c r="J22" s="103"/>
      <c r="K22" s="100"/>
    </row>
    <row r="23" spans="1:11" s="100" customFormat="1" ht="31.5" customHeight="1" thickBot="1" x14ac:dyDescent="0.25">
      <c r="A23" s="104" t="s">
        <v>48</v>
      </c>
      <c r="B23" s="24"/>
      <c r="C23" s="495" t="s">
        <v>45</v>
      </c>
      <c r="D23" s="496"/>
      <c r="E23" s="18"/>
      <c r="F23" s="497" t="s">
        <v>46</v>
      </c>
      <c r="G23" s="498"/>
      <c r="H23" s="22"/>
      <c r="I23" s="105" t="s">
        <v>22</v>
      </c>
      <c r="J23" s="45"/>
      <c r="K23" s="98"/>
    </row>
    <row r="24" spans="1:11" s="98" customFormat="1" ht="15" customHeight="1" thickBot="1" x14ac:dyDescent="0.25">
      <c r="A24" s="99"/>
      <c r="B24" s="99"/>
      <c r="C24" s="99"/>
      <c r="D24" s="99"/>
      <c r="E24" s="99"/>
      <c r="F24" s="99"/>
      <c r="G24" s="99"/>
      <c r="H24" s="99"/>
      <c r="I24" s="99"/>
      <c r="J24" s="44"/>
      <c r="K24" s="100"/>
    </row>
    <row r="25" spans="1:11" s="100" customFormat="1" ht="29.25" customHeight="1" thickBot="1" x14ac:dyDescent="0.25">
      <c r="A25" s="205" t="s">
        <v>186</v>
      </c>
      <c r="B25" s="107">
        <v>6</v>
      </c>
      <c r="C25" s="522" t="s">
        <v>49</v>
      </c>
      <c r="D25" s="523"/>
      <c r="E25" s="523"/>
      <c r="F25" s="523"/>
      <c r="G25" s="523"/>
      <c r="H25" s="524"/>
      <c r="I25" s="525" t="s">
        <v>215</v>
      </c>
      <c r="J25" s="526"/>
    </row>
    <row r="26" spans="1:11" s="100" customFormat="1" ht="31.5" customHeight="1" thickBot="1" x14ac:dyDescent="0.25">
      <c r="A26" s="493" t="s">
        <v>50</v>
      </c>
      <c r="B26" s="506"/>
      <c r="C26" s="108">
        <v>1</v>
      </c>
      <c r="D26" s="108">
        <v>2</v>
      </c>
      <c r="E26" s="108">
        <v>3</v>
      </c>
      <c r="F26" s="108">
        <v>4</v>
      </c>
      <c r="G26" s="108">
        <v>5</v>
      </c>
      <c r="H26" s="109">
        <v>6</v>
      </c>
      <c r="I26" s="507"/>
      <c r="J26" s="508"/>
    </row>
    <row r="27" spans="1:11" s="100" customFormat="1" ht="31.5" customHeight="1" x14ac:dyDescent="0.2">
      <c r="A27" s="493" t="s">
        <v>51</v>
      </c>
      <c r="B27" s="206" t="s">
        <v>0</v>
      </c>
      <c r="C27" s="27"/>
      <c r="D27" s="27"/>
      <c r="E27" s="27"/>
      <c r="F27" s="27"/>
      <c r="G27" s="27"/>
      <c r="H27" s="27"/>
      <c r="I27" s="99"/>
      <c r="J27" s="99"/>
    </row>
    <row r="28" spans="1:11" s="100" customFormat="1" ht="31.5" customHeight="1" x14ac:dyDescent="0.2">
      <c r="A28" s="493"/>
      <c r="B28" s="206" t="s">
        <v>2</v>
      </c>
      <c r="C28" s="27"/>
      <c r="D28" s="27"/>
      <c r="E28" s="27"/>
      <c r="F28" s="27"/>
      <c r="G28" s="27"/>
      <c r="H28" s="27"/>
      <c r="I28" s="99"/>
      <c r="J28" s="99"/>
    </row>
    <row r="29" spans="1:11" s="100" customFormat="1" ht="31.5" customHeight="1" x14ac:dyDescent="0.2">
      <c r="A29" s="493"/>
      <c r="B29" s="206" t="s">
        <v>2</v>
      </c>
      <c r="C29" s="27"/>
      <c r="D29" s="27"/>
      <c r="E29" s="27"/>
      <c r="F29" s="27"/>
      <c r="G29" s="27"/>
      <c r="H29" s="27"/>
      <c r="I29" s="99"/>
      <c r="J29" s="99"/>
    </row>
    <row r="30" spans="1:11" s="100" customFormat="1" ht="31.5" customHeight="1" thickBot="1" x14ac:dyDescent="0.25">
      <c r="A30" s="494"/>
      <c r="B30" s="111" t="s">
        <v>0</v>
      </c>
      <c r="C30" s="28"/>
      <c r="D30" s="28"/>
      <c r="E30" s="28"/>
      <c r="F30" s="28"/>
      <c r="G30" s="28"/>
      <c r="H30" s="28"/>
      <c r="I30" s="99"/>
      <c r="J30" s="99"/>
      <c r="K30" s="98"/>
    </row>
    <row r="31" spans="1:11" s="98" customFormat="1" ht="15" customHeight="1" thickBot="1" x14ac:dyDescent="0.25">
      <c r="A31" s="99"/>
      <c r="B31" s="99"/>
      <c r="C31" s="99"/>
      <c r="D31" s="99"/>
      <c r="E31" s="99"/>
      <c r="F31" s="99"/>
      <c r="G31" s="99"/>
      <c r="H31" s="99"/>
      <c r="I31" s="99"/>
      <c r="J31" s="99"/>
      <c r="K31" s="100"/>
    </row>
    <row r="32" spans="1:11" s="100" customFormat="1" ht="31.5" customHeight="1" thickBot="1" x14ac:dyDescent="0.25">
      <c r="A32" s="112" t="s">
        <v>52</v>
      </c>
      <c r="B32" s="19"/>
      <c r="C32" s="495" t="s">
        <v>45</v>
      </c>
      <c r="D32" s="496"/>
      <c r="E32" s="18"/>
      <c r="F32" s="497" t="s">
        <v>46</v>
      </c>
      <c r="G32" s="498"/>
      <c r="H32" s="22"/>
      <c r="I32" s="113" t="s">
        <v>22</v>
      </c>
      <c r="J32" s="23"/>
      <c r="K32" s="98"/>
    </row>
    <row r="33" spans="1:11" s="98" customFormat="1" ht="12" customHeight="1" x14ac:dyDescent="0.2">
      <c r="A33" s="114"/>
      <c r="B33" s="114"/>
      <c r="C33" s="114"/>
      <c r="D33" s="114"/>
      <c r="E33" s="114"/>
      <c r="F33" s="114"/>
      <c r="G33" s="114"/>
      <c r="H33" s="114"/>
      <c r="I33" s="114"/>
      <c r="J33" s="114"/>
      <c r="K33" s="100"/>
    </row>
    <row r="34" spans="1:11" s="100" customFormat="1" ht="15" customHeight="1" thickBot="1" x14ac:dyDescent="0.25">
      <c r="A34" s="115"/>
      <c r="B34" s="115"/>
      <c r="C34" s="115"/>
      <c r="D34" s="115"/>
      <c r="E34" s="115"/>
      <c r="F34" s="115"/>
      <c r="G34" s="115"/>
      <c r="H34" s="115"/>
      <c r="I34" s="115"/>
      <c r="J34" s="115"/>
    </row>
    <row r="35" spans="1:11" s="100" customFormat="1" ht="32.25" customHeight="1" thickBot="1" x14ac:dyDescent="0.25">
      <c r="A35" s="481" t="s">
        <v>53</v>
      </c>
      <c r="B35" s="482"/>
      <c r="C35" s="482"/>
      <c r="D35" s="482"/>
      <c r="E35" s="482"/>
      <c r="F35" s="482"/>
      <c r="G35" s="482"/>
      <c r="H35" s="482"/>
      <c r="I35" s="482"/>
      <c r="J35" s="483"/>
    </row>
    <row r="36" spans="1:11" s="100" customFormat="1" ht="3.75" customHeight="1" thickBot="1" x14ac:dyDescent="0.25">
      <c r="A36" s="114"/>
      <c r="B36" s="99"/>
      <c r="C36" s="99"/>
      <c r="D36" s="99"/>
      <c r="E36" s="99"/>
      <c r="F36" s="99"/>
      <c r="G36" s="99"/>
      <c r="H36" s="99"/>
      <c r="I36" s="99"/>
      <c r="J36" s="114"/>
    </row>
    <row r="37" spans="1:11" s="100" customFormat="1" ht="31.5" customHeight="1" thickBot="1" x14ac:dyDescent="0.25">
      <c r="A37" s="99"/>
      <c r="B37" s="464" t="s">
        <v>54</v>
      </c>
      <c r="C37" s="465"/>
      <c r="D37" s="465"/>
      <c r="E37" s="465"/>
      <c r="F37" s="465"/>
      <c r="G37" s="465"/>
      <c r="H37" s="466"/>
      <c r="I37" s="99"/>
      <c r="J37" s="99"/>
    </row>
    <row r="38" spans="1:11" s="100" customFormat="1" ht="31.5" customHeight="1" thickBot="1" x14ac:dyDescent="0.25">
      <c r="A38" s="99"/>
      <c r="B38" s="116" t="s">
        <v>50</v>
      </c>
      <c r="C38" s="117">
        <v>1</v>
      </c>
      <c r="D38" s="206">
        <v>2</v>
      </c>
      <c r="E38" s="206">
        <v>3</v>
      </c>
      <c r="F38" s="206">
        <v>4</v>
      </c>
      <c r="G38" s="206">
        <v>5</v>
      </c>
      <c r="H38" s="118">
        <v>6</v>
      </c>
      <c r="I38" s="99"/>
      <c r="J38" s="99"/>
    </row>
    <row r="39" spans="1:11" s="100" customFormat="1" ht="31.5" customHeight="1" x14ac:dyDescent="0.2">
      <c r="A39" s="119"/>
      <c r="B39" s="120"/>
      <c r="C39" s="121" t="e">
        <f>+AVERAGE(C27,C30)</f>
        <v>#DIV/0!</v>
      </c>
      <c r="D39" s="122" t="e">
        <f t="shared" ref="D39:H39" si="0">+AVERAGE(D27,D30)</f>
        <v>#DIV/0!</v>
      </c>
      <c r="E39" s="122" t="e">
        <f t="shared" si="0"/>
        <v>#DIV/0!</v>
      </c>
      <c r="F39" s="122" t="e">
        <f t="shared" si="0"/>
        <v>#DIV/0!</v>
      </c>
      <c r="G39" s="122" t="e">
        <f t="shared" si="0"/>
        <v>#DIV/0!</v>
      </c>
      <c r="H39" s="123" t="e">
        <f t="shared" si="0"/>
        <v>#DIV/0!</v>
      </c>
      <c r="I39" s="99"/>
      <c r="J39" s="99"/>
    </row>
    <row r="40" spans="1:11" s="100" customFormat="1" ht="31.5" customHeight="1" x14ac:dyDescent="0.2">
      <c r="A40" s="119"/>
      <c r="B40" s="124"/>
      <c r="C40" s="125" t="e">
        <f>+AVERAGE(C28:C29)</f>
        <v>#DIV/0!</v>
      </c>
      <c r="D40" s="126" t="e">
        <f t="shared" ref="D40:H40" si="1">+AVERAGE(D28:D29)</f>
        <v>#DIV/0!</v>
      </c>
      <c r="E40" s="126" t="e">
        <f t="shared" si="1"/>
        <v>#DIV/0!</v>
      </c>
      <c r="F40" s="126" t="e">
        <f t="shared" si="1"/>
        <v>#DIV/0!</v>
      </c>
      <c r="G40" s="126" t="e">
        <f t="shared" si="1"/>
        <v>#DIV/0!</v>
      </c>
      <c r="H40" s="127" t="e">
        <f t="shared" si="1"/>
        <v>#DIV/0!</v>
      </c>
      <c r="I40" s="99"/>
      <c r="J40" s="99"/>
    </row>
    <row r="41" spans="1:11" s="100" customFormat="1" ht="31.5" customHeight="1" thickBot="1" x14ac:dyDescent="0.25">
      <c r="A41" s="119"/>
      <c r="B41" s="128"/>
      <c r="C41" s="129" t="e">
        <f>+C40-C39</f>
        <v>#DIV/0!</v>
      </c>
      <c r="D41" s="130" t="e">
        <f t="shared" ref="D41:H41" si="2">+D40-D39</f>
        <v>#DIV/0!</v>
      </c>
      <c r="E41" s="130" t="e">
        <f t="shared" si="2"/>
        <v>#DIV/0!</v>
      </c>
      <c r="F41" s="130" t="e">
        <f t="shared" si="2"/>
        <v>#DIV/0!</v>
      </c>
      <c r="G41" s="130" t="e">
        <f t="shared" si="2"/>
        <v>#DIV/0!</v>
      </c>
      <c r="H41" s="131" t="e">
        <f t="shared" si="2"/>
        <v>#DIV/0!</v>
      </c>
      <c r="I41" s="99"/>
      <c r="J41" s="99"/>
    </row>
    <row r="42" spans="1:11" s="100" customFormat="1" ht="31.5" customHeight="1" thickBot="1" x14ac:dyDescent="0.25">
      <c r="A42" s="99"/>
      <c r="B42" s="132" t="s">
        <v>55</v>
      </c>
      <c r="C42" s="133" t="e">
        <f>+AVERAGE(C41:H41)</f>
        <v>#DIV/0!</v>
      </c>
      <c r="D42" s="99"/>
      <c r="E42" s="99"/>
      <c r="F42" s="99"/>
      <c r="G42" s="99"/>
      <c r="H42" s="99"/>
      <c r="I42" s="99"/>
      <c r="J42" s="99"/>
    </row>
    <row r="43" spans="1:11" s="100" customFormat="1" ht="31.5" customHeight="1" thickBot="1" x14ac:dyDescent="0.25">
      <c r="A43" s="99"/>
      <c r="B43" s="134" t="s">
        <v>110</v>
      </c>
      <c r="C43" s="135" t="e">
        <f>+STDEV(C41:H41)</f>
        <v>#DIV/0!</v>
      </c>
      <c r="D43" s="99"/>
      <c r="E43" s="99"/>
      <c r="F43" s="99"/>
      <c r="G43" s="99"/>
      <c r="H43" s="99"/>
      <c r="I43" s="99"/>
      <c r="J43" s="99"/>
      <c r="K43" s="98"/>
    </row>
    <row r="44" spans="1:11" s="98" customFormat="1" ht="15" customHeight="1" x14ac:dyDescent="0.2">
      <c r="A44" s="99"/>
      <c r="B44" s="99"/>
      <c r="C44" s="99"/>
      <c r="D44" s="99"/>
      <c r="E44" s="99"/>
      <c r="F44" s="99"/>
      <c r="G44" s="136"/>
      <c r="H44" s="99"/>
      <c r="I44" s="99"/>
      <c r="J44" s="99"/>
      <c r="K44" s="100"/>
    </row>
    <row r="45" spans="1:11" s="100" customFormat="1" ht="31.5" customHeight="1" thickBot="1" x14ac:dyDescent="0.25">
      <c r="A45" s="499" t="s">
        <v>56</v>
      </c>
      <c r="B45" s="499"/>
      <c r="C45" s="499"/>
      <c r="D45" s="499"/>
      <c r="E45" s="499"/>
      <c r="F45" s="499"/>
      <c r="G45" s="499"/>
      <c r="H45" s="499"/>
      <c r="I45" s="499"/>
      <c r="J45" s="499"/>
    </row>
    <row r="46" spans="1:11" s="100" customFormat="1" ht="31.5" customHeight="1" thickBot="1" x14ac:dyDescent="0.25">
      <c r="A46" s="99"/>
      <c r="B46" s="500" t="s">
        <v>57</v>
      </c>
      <c r="C46" s="501"/>
      <c r="D46" s="137" t="s">
        <v>58</v>
      </c>
      <c r="E46" s="99"/>
      <c r="F46" s="99"/>
      <c r="G46" s="99"/>
      <c r="H46" s="136"/>
      <c r="I46" s="99"/>
      <c r="J46" s="99"/>
    </row>
    <row r="47" spans="1:11" s="100" customFormat="1" ht="31.5" customHeight="1" x14ac:dyDescent="0.2">
      <c r="A47" s="99"/>
      <c r="B47" s="502" t="s">
        <v>45</v>
      </c>
      <c r="C47" s="503"/>
      <c r="D47" s="138" t="e">
        <f>+AVERAGE(E32,E23)</f>
        <v>#DIV/0!</v>
      </c>
      <c r="E47" s="99"/>
      <c r="F47" s="491" t="s">
        <v>100</v>
      </c>
      <c r="G47" s="492"/>
      <c r="H47" s="139" t="e">
        <f>+(0.34848*D49-0.009024*D48*EXP(0.0612*D47))/(273.15+D47)</f>
        <v>#DIV/0!</v>
      </c>
      <c r="I47" s="140" t="s">
        <v>103</v>
      </c>
      <c r="J47" s="99"/>
    </row>
    <row r="48" spans="1:11" s="100" customFormat="1" ht="31.5" customHeight="1" thickBot="1" x14ac:dyDescent="0.25">
      <c r="A48" s="99"/>
      <c r="B48" s="502" t="s">
        <v>46</v>
      </c>
      <c r="C48" s="503"/>
      <c r="D48" s="138" t="e">
        <f>+AVERAGE(H32,H23)</f>
        <v>#DIV/0!</v>
      </c>
      <c r="E48" s="99"/>
      <c r="F48" s="504" t="s">
        <v>101</v>
      </c>
      <c r="G48" s="505"/>
      <c r="H48" s="141" t="e">
        <f>+H47*((0.001)^2+(0.0001*I19/2)^2+(-0.0034*D19/2)^2+(-0.1*G19/2)^2)^0.5</f>
        <v>#DIV/0!</v>
      </c>
      <c r="I48" s="142" t="s">
        <v>103</v>
      </c>
      <c r="J48" s="99"/>
    </row>
    <row r="49" spans="1:11" s="100" customFormat="1" ht="31.5" customHeight="1" thickBot="1" x14ac:dyDescent="0.25">
      <c r="A49" s="99"/>
      <c r="B49" s="489" t="s">
        <v>22</v>
      </c>
      <c r="C49" s="490"/>
      <c r="D49" s="143" t="e">
        <f>+AVERAGE(J32,J24)</f>
        <v>#DIV/0!</v>
      </c>
      <c r="E49" s="99"/>
      <c r="F49" s="491" t="s">
        <v>102</v>
      </c>
      <c r="G49" s="492"/>
      <c r="H49" s="144">
        <v>1.2</v>
      </c>
      <c r="I49" s="142" t="s">
        <v>103</v>
      </c>
      <c r="J49" s="99"/>
      <c r="K49" s="98"/>
    </row>
    <row r="50" spans="1:11" s="98" customFormat="1" ht="15" customHeight="1" thickBot="1" x14ac:dyDescent="0.25">
      <c r="A50" s="99"/>
      <c r="B50" s="99"/>
      <c r="C50" s="99"/>
      <c r="D50" s="99"/>
      <c r="E50" s="99"/>
      <c r="F50" s="99"/>
      <c r="G50" s="99"/>
      <c r="H50" s="99"/>
      <c r="I50" s="99"/>
      <c r="J50" s="99"/>
      <c r="K50" s="100"/>
    </row>
    <row r="51" spans="1:11" s="100" customFormat="1" ht="31.5" customHeight="1" thickBot="1" x14ac:dyDescent="0.25">
      <c r="A51" s="464" t="s">
        <v>59</v>
      </c>
      <c r="B51" s="465"/>
      <c r="C51" s="465"/>
      <c r="D51" s="465"/>
      <c r="E51" s="465"/>
      <c r="F51" s="465"/>
      <c r="G51" s="465"/>
      <c r="H51" s="465"/>
      <c r="I51" s="465"/>
      <c r="J51" s="466"/>
    </row>
    <row r="52" spans="1:11" s="100" customFormat="1" ht="31.5" customHeight="1" x14ac:dyDescent="0.35">
      <c r="A52" s="99"/>
      <c r="B52" s="145" t="s">
        <v>60</v>
      </c>
      <c r="C52" s="146"/>
      <c r="D52" s="467" t="s">
        <v>104</v>
      </c>
      <c r="E52" s="467"/>
      <c r="F52" s="147" t="s">
        <v>61</v>
      </c>
      <c r="G52" s="148" t="s">
        <v>62</v>
      </c>
      <c r="H52" s="468" t="s">
        <v>63</v>
      </c>
      <c r="I52" s="469"/>
      <c r="J52" s="99"/>
    </row>
    <row r="53" spans="1:11" s="100" customFormat="1" ht="31.5" customHeight="1" thickBot="1" x14ac:dyDescent="0.25">
      <c r="A53" s="99"/>
      <c r="B53" s="149" t="e">
        <f>+C42</f>
        <v>#DIV/0!</v>
      </c>
      <c r="C53" s="150" t="s">
        <v>1</v>
      </c>
      <c r="D53" s="151" t="e">
        <f>+C10+C11/1000</f>
        <v>#N/A</v>
      </c>
      <c r="E53" s="150" t="s">
        <v>1</v>
      </c>
      <c r="F53" s="151" t="e">
        <f>+(H47-H49)*(1/H10-1/C13)</f>
        <v>#DIV/0!</v>
      </c>
      <c r="G53" s="152"/>
      <c r="H53" s="144" t="e">
        <f>+(B53+D53*F53)*1000</f>
        <v>#DIV/0!</v>
      </c>
      <c r="I53" s="142" t="s">
        <v>3</v>
      </c>
      <c r="J53" s="99"/>
      <c r="K53" s="98"/>
    </row>
    <row r="54" spans="1:11" s="98" customFormat="1" ht="15" customHeight="1" x14ac:dyDescent="0.2">
      <c r="A54" s="99"/>
      <c r="B54" s="99"/>
      <c r="C54" s="99"/>
      <c r="D54" s="99"/>
      <c r="E54" s="99"/>
      <c r="F54" s="99"/>
      <c r="G54" s="99"/>
      <c r="H54" s="99"/>
      <c r="I54" s="99"/>
      <c r="J54" s="99"/>
      <c r="K54" s="100"/>
    </row>
    <row r="55" spans="1:11" s="100" customFormat="1" ht="31.5" customHeight="1" x14ac:dyDescent="0.2">
      <c r="A55" s="470" t="s">
        <v>64</v>
      </c>
      <c r="B55" s="471"/>
      <c r="C55" s="471"/>
      <c r="D55" s="471"/>
      <c r="E55" s="471"/>
      <c r="F55" s="471"/>
      <c r="G55" s="471"/>
      <c r="H55" s="471"/>
      <c r="I55" s="471"/>
      <c r="J55" s="471"/>
      <c r="K55" s="98"/>
    </row>
    <row r="56" spans="1:11" s="98" customFormat="1" ht="15" customHeight="1" thickBot="1" x14ac:dyDescent="0.25">
      <c r="A56" s="99"/>
      <c r="B56" s="99"/>
      <c r="C56" s="99"/>
      <c r="D56" s="99"/>
      <c r="E56" s="99"/>
      <c r="F56" s="99"/>
      <c r="G56" s="99"/>
      <c r="H56" s="99"/>
      <c r="I56" s="99"/>
      <c r="J56" s="99"/>
      <c r="K56" s="100"/>
    </row>
    <row r="57" spans="1:11" s="100" customFormat="1" ht="31.5" customHeight="1" thickBot="1" x14ac:dyDescent="0.25">
      <c r="A57" s="472" t="s">
        <v>57</v>
      </c>
      <c r="B57" s="473"/>
      <c r="C57" s="474" t="s">
        <v>65</v>
      </c>
      <c r="D57" s="475"/>
      <c r="E57" s="153"/>
      <c r="F57" s="476"/>
      <c r="G57" s="476"/>
      <c r="H57" s="476"/>
      <c r="I57" s="476"/>
      <c r="J57" s="99"/>
    </row>
    <row r="58" spans="1:11" s="100" customFormat="1" ht="31.5" customHeight="1" x14ac:dyDescent="0.2">
      <c r="A58" s="154" t="s">
        <v>66</v>
      </c>
      <c r="B58" s="155"/>
      <c r="C58" s="156" t="e">
        <f>+C43/B25^0.5*1000</f>
        <v>#DIV/0!</v>
      </c>
      <c r="D58" s="157" t="s">
        <v>3</v>
      </c>
      <c r="E58" s="158"/>
      <c r="F58" s="476"/>
      <c r="G58" s="476"/>
      <c r="H58" s="476"/>
      <c r="I58" s="476"/>
      <c r="J58" s="99"/>
    </row>
    <row r="59" spans="1:11" s="100" customFormat="1" ht="31.5" customHeight="1" x14ac:dyDescent="0.2">
      <c r="A59" s="159" t="s">
        <v>67</v>
      </c>
      <c r="B59" s="160" t="s">
        <v>68</v>
      </c>
      <c r="C59" s="161" t="e">
        <f>+C12/2</f>
        <v>#N/A</v>
      </c>
      <c r="D59" s="162" t="s">
        <v>3</v>
      </c>
      <c r="E59" s="158"/>
      <c r="F59" s="476"/>
      <c r="G59" s="476"/>
      <c r="H59" s="476"/>
      <c r="I59" s="476"/>
      <c r="J59" s="99"/>
    </row>
    <row r="60" spans="1:11" s="100" customFormat="1" ht="31.5" customHeight="1" x14ac:dyDescent="0.2">
      <c r="A60" s="163" t="s">
        <v>69</v>
      </c>
      <c r="B60" s="164"/>
      <c r="C60" s="165" t="e">
        <f>+C12/3^0.5</f>
        <v>#N/A</v>
      </c>
      <c r="D60" s="162" t="s">
        <v>3</v>
      </c>
      <c r="E60" s="158"/>
      <c r="F60" s="476"/>
      <c r="G60" s="476"/>
      <c r="H60" s="476"/>
      <c r="I60" s="476"/>
      <c r="J60" s="99"/>
    </row>
    <row r="61" spans="1:11" s="100" customFormat="1" ht="31.5" customHeight="1" x14ac:dyDescent="0.25">
      <c r="A61" s="166" t="s">
        <v>70</v>
      </c>
      <c r="B61" s="167"/>
      <c r="C61" s="168" t="e">
        <f>+SQRT(SUMSQ(C59:C60))</f>
        <v>#N/A</v>
      </c>
      <c r="D61" s="169" t="s">
        <v>3</v>
      </c>
      <c r="E61" s="158"/>
      <c r="F61" s="476"/>
      <c r="G61" s="476"/>
      <c r="H61" s="476"/>
      <c r="I61" s="476"/>
      <c r="J61" s="99"/>
    </row>
    <row r="62" spans="1:11" s="100" customFormat="1" ht="31.5" customHeight="1" x14ac:dyDescent="0.2">
      <c r="A62" s="159" t="s">
        <v>71</v>
      </c>
      <c r="B62" s="160"/>
      <c r="C62" s="170" t="e">
        <f>+H48</f>
        <v>#DIV/0!</v>
      </c>
      <c r="D62" s="162" t="s">
        <v>103</v>
      </c>
      <c r="E62" s="99"/>
      <c r="F62" s="476"/>
      <c r="G62" s="476"/>
      <c r="H62" s="476"/>
      <c r="I62" s="476"/>
      <c r="J62" s="99"/>
    </row>
    <row r="63" spans="1:11" s="100" customFormat="1" ht="31.5" customHeight="1" x14ac:dyDescent="0.2">
      <c r="A63" s="159" t="s">
        <v>72</v>
      </c>
      <c r="B63" s="160"/>
      <c r="C63" s="171" t="e">
        <f>+H11/2</f>
        <v>#N/A</v>
      </c>
      <c r="D63" s="162" t="s">
        <v>103</v>
      </c>
      <c r="E63" s="99"/>
      <c r="F63" s="476"/>
      <c r="G63" s="476"/>
      <c r="H63" s="476"/>
      <c r="I63" s="476"/>
      <c r="J63" s="99"/>
    </row>
    <row r="64" spans="1:11" s="100" customFormat="1" ht="31.5" customHeight="1" thickBot="1" x14ac:dyDescent="0.25">
      <c r="A64" s="159" t="s">
        <v>73</v>
      </c>
      <c r="B64" s="160"/>
      <c r="C64" s="171" t="e">
        <f>+C14/2</f>
        <v>#N/A</v>
      </c>
      <c r="D64" s="162" t="s">
        <v>103</v>
      </c>
      <c r="E64" s="99"/>
      <c r="F64" s="99"/>
      <c r="G64" s="99"/>
      <c r="H64" s="99"/>
      <c r="I64" s="99"/>
      <c r="J64" s="99"/>
    </row>
    <row r="65" spans="1:11" s="100" customFormat="1" ht="31.5" customHeight="1" x14ac:dyDescent="0.25">
      <c r="A65" s="166" t="s">
        <v>74</v>
      </c>
      <c r="B65" s="167"/>
      <c r="C65" s="168" t="e">
        <f>+SQRT(ABS(((C10/1000+C11/1000000)*(C13-H10)/(C13*H10)*C62)^2+((C10/1000+C11/1000000)*(H47-H49))^2*C63^2/H10^4+(C10/1000+C11/1000000)^2*(H47-H49)*((H47-H49)-2*(C15-H49))*C64^2/C13^4))*1000000</f>
        <v>#N/A</v>
      </c>
      <c r="D65" s="169" t="s">
        <v>3</v>
      </c>
      <c r="E65" s="158"/>
      <c r="F65" s="477" t="s">
        <v>75</v>
      </c>
      <c r="G65" s="478"/>
      <c r="H65" s="172" t="e">
        <f>+SQRT(SUMSQ(C58,C61,C65,C66))</f>
        <v>#DIV/0!</v>
      </c>
      <c r="I65" s="140" t="s">
        <v>3</v>
      </c>
      <c r="J65" s="99"/>
    </row>
    <row r="66" spans="1:11" s="100" customFormat="1" ht="31.5" customHeight="1" thickBot="1" x14ac:dyDescent="0.3">
      <c r="A66" s="208" t="s">
        <v>76</v>
      </c>
      <c r="B66" s="174"/>
      <c r="C66" s="175" t="e">
        <f>+(G15/2/3^0.5)*2^0.5*1000</f>
        <v>#N/A</v>
      </c>
      <c r="D66" s="142" t="s">
        <v>3</v>
      </c>
      <c r="E66" s="158"/>
      <c r="F66" s="479" t="s">
        <v>77</v>
      </c>
      <c r="G66" s="480"/>
      <c r="H66" s="176" t="e">
        <f>+H65*2</f>
        <v>#DIV/0!</v>
      </c>
      <c r="I66" s="142" t="s">
        <v>3</v>
      </c>
      <c r="J66" s="99"/>
      <c r="K66" s="98"/>
    </row>
    <row r="67" spans="1:11" s="98" customFormat="1" ht="15" customHeight="1" x14ac:dyDescent="0.2">
      <c r="A67" s="114"/>
      <c r="B67" s="114"/>
      <c r="C67" s="114"/>
      <c r="D67" s="114"/>
      <c r="E67" s="99"/>
      <c r="F67" s="99"/>
      <c r="G67" s="99"/>
      <c r="H67" s="99"/>
      <c r="I67" s="99"/>
      <c r="J67" s="99"/>
      <c r="K67" s="100"/>
    </row>
    <row r="68" spans="1:11" s="100" customFormat="1" ht="31.5" customHeight="1" thickBot="1" x14ac:dyDescent="0.25">
      <c r="A68" s="99"/>
      <c r="B68" s="99"/>
      <c r="C68" s="99"/>
      <c r="D68" s="99"/>
      <c r="E68" s="99"/>
      <c r="F68" s="99"/>
      <c r="G68" s="99"/>
      <c r="H68" s="99"/>
      <c r="I68" s="99"/>
      <c r="J68" s="99"/>
    </row>
    <row r="69" spans="1:11" s="100" customFormat="1" ht="31.5" customHeight="1" thickBot="1" x14ac:dyDescent="0.25">
      <c r="A69" s="481" t="s">
        <v>78</v>
      </c>
      <c r="B69" s="482"/>
      <c r="C69" s="482"/>
      <c r="D69" s="482"/>
      <c r="E69" s="482"/>
      <c r="F69" s="482"/>
      <c r="G69" s="482"/>
      <c r="H69" s="482"/>
      <c r="I69" s="482"/>
      <c r="J69" s="483"/>
    </row>
    <row r="70" spans="1:11" s="100" customFormat="1" ht="31.5" customHeight="1" thickBot="1" x14ac:dyDescent="0.25">
      <c r="A70" s="484" t="s">
        <v>105</v>
      </c>
      <c r="B70" s="485"/>
      <c r="C70" s="485"/>
      <c r="D70" s="486"/>
      <c r="E70" s="177"/>
      <c r="F70" s="178"/>
      <c r="G70" s="487"/>
      <c r="H70" s="487"/>
      <c r="I70" s="487"/>
      <c r="J70" s="488"/>
    </row>
    <row r="71" spans="1:11" s="100" customFormat="1" ht="45.75" customHeight="1" x14ac:dyDescent="0.2">
      <c r="A71" s="179" t="s">
        <v>194</v>
      </c>
      <c r="B71" s="180" t="s">
        <v>137</v>
      </c>
      <c r="C71" s="181"/>
      <c r="D71" s="182" t="s">
        <v>268</v>
      </c>
      <c r="E71" s="458" t="s">
        <v>106</v>
      </c>
      <c r="F71" s="459"/>
      <c r="G71" s="460" t="s">
        <v>80</v>
      </c>
      <c r="H71" s="462" t="s">
        <v>107</v>
      </c>
      <c r="I71" s="462"/>
      <c r="J71" s="462"/>
    </row>
    <row r="72" spans="1:11" s="100" customFormat="1" ht="31.5" customHeight="1" thickBot="1" x14ac:dyDescent="0.25">
      <c r="A72" s="183" t="e">
        <f>C10</f>
        <v>#N/A</v>
      </c>
      <c r="B72" s="184" t="e">
        <f>C11</f>
        <v>#N/A</v>
      </c>
      <c r="C72" s="176" t="e">
        <f>H53</f>
        <v>#DIV/0!</v>
      </c>
      <c r="D72" s="185" t="e">
        <f>A72+B72/1000+C72/1000</f>
        <v>#N/A</v>
      </c>
      <c r="E72" s="176" t="e">
        <f>D72*1000-A72*1000</f>
        <v>#N/A</v>
      </c>
      <c r="F72" s="130" t="s">
        <v>3</v>
      </c>
      <c r="G72" s="461"/>
      <c r="H72" s="186" t="e">
        <f>H66</f>
        <v>#DIV/0!</v>
      </c>
      <c r="I72" s="463" t="s">
        <v>3</v>
      </c>
      <c r="J72" s="463"/>
      <c r="K72" s="47"/>
    </row>
    <row r="73" spans="1:11" ht="31.5" customHeight="1" x14ac:dyDescent="0.2">
      <c r="G73" s="187"/>
    </row>
    <row r="74" spans="1:11" ht="51" customHeight="1" x14ac:dyDescent="0.2"/>
    <row r="76" spans="1:11" ht="31.5" customHeight="1" x14ac:dyDescent="0.2">
      <c r="A76" s="188"/>
      <c r="B76" s="69"/>
      <c r="C76" s="69"/>
      <c r="D76" s="69"/>
      <c r="E76" s="69"/>
      <c r="F76" s="69"/>
      <c r="G76" s="69"/>
      <c r="H76" s="69"/>
      <c r="I76" s="69"/>
      <c r="J76" s="69"/>
    </row>
    <row r="77" spans="1:11" ht="31.5" customHeight="1" x14ac:dyDescent="0.2">
      <c r="A77" s="188"/>
      <c r="B77" s="69"/>
      <c r="C77" s="69"/>
      <c r="D77" s="69"/>
      <c r="E77" s="69"/>
      <c r="F77" s="69"/>
      <c r="G77" s="69"/>
      <c r="H77" s="69"/>
      <c r="I77" s="69"/>
      <c r="J77" s="69"/>
    </row>
    <row r="78" spans="1:11" ht="31.5" customHeight="1" x14ac:dyDescent="0.2">
      <c r="A78" s="188"/>
      <c r="B78" s="69"/>
      <c r="C78" s="69"/>
      <c r="D78" s="69"/>
      <c r="E78" s="69"/>
      <c r="F78" s="69"/>
      <c r="G78" s="69"/>
      <c r="H78" s="69"/>
      <c r="I78" s="69"/>
      <c r="J78" s="69"/>
    </row>
    <row r="79" spans="1:11" ht="31.5" customHeight="1" x14ac:dyDescent="0.2">
      <c r="A79" s="188"/>
      <c r="B79" s="69"/>
      <c r="C79" s="69"/>
      <c r="D79" s="69"/>
      <c r="E79" s="69"/>
      <c r="F79" s="69"/>
      <c r="G79" s="69"/>
      <c r="H79" s="69"/>
      <c r="I79" s="69"/>
      <c r="J79" s="69"/>
    </row>
    <row r="80" spans="1:11" ht="31.5" customHeight="1" x14ac:dyDescent="0.2">
      <c r="A80" s="188"/>
      <c r="B80" s="69"/>
      <c r="C80" s="69"/>
      <c r="D80" s="69"/>
      <c r="E80" s="69"/>
      <c r="F80" s="69"/>
      <c r="G80" s="69"/>
      <c r="H80" s="69"/>
      <c r="I80" s="69"/>
      <c r="J80" s="69"/>
    </row>
    <row r="81" spans="1:10" ht="31.5" customHeight="1" x14ac:dyDescent="0.2">
      <c r="A81" s="188"/>
      <c r="B81" s="69"/>
      <c r="C81" s="69"/>
      <c r="D81" s="69"/>
      <c r="E81" s="69"/>
      <c r="F81" s="69"/>
      <c r="G81" s="69"/>
      <c r="H81" s="69"/>
      <c r="I81" s="69"/>
      <c r="J81" s="69"/>
    </row>
    <row r="82" spans="1:10" ht="31.5" customHeight="1" x14ac:dyDescent="0.2">
      <c r="A82" s="188"/>
      <c r="B82" s="69"/>
      <c r="C82" s="69"/>
      <c r="D82" s="69"/>
      <c r="E82" s="69"/>
      <c r="F82" s="69"/>
      <c r="G82" s="69"/>
      <c r="H82" s="69"/>
      <c r="I82" s="69"/>
      <c r="J82" s="69"/>
    </row>
  </sheetData>
  <sheetProtection algorithmName="SHA-512" hashValue="COWk2qCog5Y81f9ruRNfcfhwqt8/2tv0VYloU4UpSPo8cGQLy2qgnVEuVIpQRHueLNNR3hSIYHKXHMzN67KkgA==" saltValue="di6yvgK2iN/wdid/nO/rFw==" spinCount="100000" sheet="1" objects="1" scenarios="1"/>
  <mergeCells count="55">
    <mergeCell ref="A13:B13"/>
    <mergeCell ref="F13:I13"/>
    <mergeCell ref="A1:B1"/>
    <mergeCell ref="C1:J1"/>
    <mergeCell ref="I3:J4"/>
    <mergeCell ref="A6:D6"/>
    <mergeCell ref="F6:I6"/>
    <mergeCell ref="F9:G9"/>
    <mergeCell ref="A10:B10"/>
    <mergeCell ref="F10:G10"/>
    <mergeCell ref="A11:B11"/>
    <mergeCell ref="F11:G11"/>
    <mergeCell ref="A12:B12"/>
    <mergeCell ref="A26:B26"/>
    <mergeCell ref="I26:J26"/>
    <mergeCell ref="A14:B14"/>
    <mergeCell ref="A15:B15"/>
    <mergeCell ref="A17:J17"/>
    <mergeCell ref="F18:G18"/>
    <mergeCell ref="A19:B19"/>
    <mergeCell ref="E19:F19"/>
    <mergeCell ref="A21:J21"/>
    <mergeCell ref="C23:D23"/>
    <mergeCell ref="F23:G23"/>
    <mergeCell ref="C25:H25"/>
    <mergeCell ref="I25:J25"/>
    <mergeCell ref="B49:C49"/>
    <mergeCell ref="F49:G49"/>
    <mergeCell ref="A27:A30"/>
    <mergeCell ref="C32:D32"/>
    <mergeCell ref="F32:G32"/>
    <mergeCell ref="A35:J35"/>
    <mergeCell ref="B37:H37"/>
    <mergeCell ref="A45:J45"/>
    <mergeCell ref="B46:C46"/>
    <mergeCell ref="B47:C47"/>
    <mergeCell ref="F47:G47"/>
    <mergeCell ref="B48:C48"/>
    <mergeCell ref="F48:G48"/>
    <mergeCell ref="E71:F71"/>
    <mergeCell ref="G71:G72"/>
    <mergeCell ref="H71:J71"/>
    <mergeCell ref="I72:J72"/>
    <mergeCell ref="A51:J51"/>
    <mergeCell ref="D52:E52"/>
    <mergeCell ref="H52:I52"/>
    <mergeCell ref="A55:J55"/>
    <mergeCell ref="A57:B57"/>
    <mergeCell ref="C57:D57"/>
    <mergeCell ref="F57:I63"/>
    <mergeCell ref="F65:G65"/>
    <mergeCell ref="F66:G66"/>
    <mergeCell ref="A69:J69"/>
    <mergeCell ref="A70:D70"/>
    <mergeCell ref="G70:J70"/>
  </mergeCells>
  <dataValidations count="1">
    <dataValidation type="list" allowBlank="1" showInputMessage="1" showErrorMessage="1" sqref="M2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6" orientation="portrait" r:id="rId1"/>
  <headerFooter>
    <oddHeader xml:space="preserve">&amp;C
&amp;16   
</oddHeader>
    <oddFooter>&amp;RRT03-F23 Vr.3 (2018-03-12)</oddFooter>
  </headerFooter>
  <rowBreaks count="1" manualBreakCount="1">
    <brk id="33" max="1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'DATOS 1'!$N$69:$N$75</xm:f>
          </x14:formula1>
          <xm:sqref>J13</xm:sqref>
        </x14:dataValidation>
        <x14:dataValidation type="list" allowBlank="1" showInputMessage="1" showErrorMessage="1">
          <x14:formula1>
            <xm:f>'DATOS 1'!$N$83:$N$87</xm:f>
          </x14:formula1>
          <xm:sqref>J24</xm:sqref>
        </x14:dataValidation>
        <x14:dataValidation type="list" allowBlank="1" showInputMessage="1" showErrorMessage="1">
          <x14:formula1>
            <xm:f>'DATOS 1'!$B$6:$B$28</xm:f>
          </x14:formula1>
          <xm:sqref>I3 J6</xm:sqref>
        </x14:dataValidation>
        <x14:dataValidation type="list" allowBlank="1" showInputMessage="1" showErrorMessage="1">
          <x14:formula1>
            <xm:f>'DATOS 1'!$N$10:$N$61</xm:f>
          </x14:formula1>
          <xm:sqref>E6</xm:sqref>
        </x14:dataValidation>
        <x14:dataValidation type="list" allowBlank="1" showInputMessage="1" showErrorMessage="1">
          <x14:formula1>
            <xm:f>'DATOS 1'!$B$68:$B$87</xm:f>
          </x14:formula1>
          <xm:sqref>J18</xm:sqref>
        </x14:dataValidation>
        <x14:dataValidation type="list" allowBlank="1" showInputMessage="1" showErrorMessage="1">
          <x14:formula1>
            <xm:f>'DATOS 1'!$F$89:$F$94</xm:f>
          </x14:formula1>
          <xm:sqref>J19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rgb="FF7030A0"/>
  </sheetPr>
  <dimension ref="A1:J128"/>
  <sheetViews>
    <sheetView showGridLines="0" view="pageBreakPreview" zoomScaleNormal="100" zoomScaleSheetLayoutView="100" workbookViewId="0">
      <selection activeCell="F20" sqref="D19:G20"/>
    </sheetView>
  </sheetViews>
  <sheetFormatPr baseColWidth="10" defaultRowHeight="15.75" x14ac:dyDescent="0.25"/>
  <cols>
    <col min="1" max="1" width="5.7109375" style="1" customWidth="1"/>
    <col min="2" max="2" width="11.42578125" style="1" customWidth="1"/>
    <col min="3" max="3" width="10" style="1" customWidth="1"/>
    <col min="4" max="4" width="8.42578125" style="1" customWidth="1"/>
    <col min="5" max="5" width="10.42578125" style="1" customWidth="1"/>
    <col min="6" max="6" width="8.7109375" style="1" customWidth="1"/>
    <col min="7" max="7" width="9.140625" style="1" customWidth="1"/>
    <col min="8" max="8" width="8.5703125" style="1" customWidth="1"/>
    <col min="9" max="9" width="7.7109375" style="1" customWidth="1"/>
    <col min="10" max="10" width="9.85546875" style="1" customWidth="1"/>
    <col min="11" max="16384" width="11.42578125" style="1"/>
  </cols>
  <sheetData>
    <row r="1" spans="1:10" ht="16.5" customHeight="1" x14ac:dyDescent="0.25">
      <c r="A1" s="546"/>
      <c r="B1" s="546"/>
      <c r="C1" s="546"/>
      <c r="D1" s="546"/>
      <c r="E1" s="546"/>
      <c r="F1" s="546"/>
      <c r="G1" s="546"/>
      <c r="H1" s="546"/>
      <c r="I1" s="546"/>
      <c r="J1" s="546"/>
    </row>
    <row r="2" spans="1:10" ht="16.5" customHeight="1" x14ac:dyDescent="0.25">
      <c r="A2" s="546"/>
      <c r="B2" s="546"/>
      <c r="C2" s="546"/>
      <c r="D2" s="546"/>
      <c r="E2" s="546"/>
      <c r="F2" s="546"/>
      <c r="G2" s="546"/>
      <c r="H2" s="546"/>
      <c r="I2" s="546"/>
      <c r="J2" s="546"/>
    </row>
    <row r="3" spans="1:10" ht="16.5" customHeight="1" x14ac:dyDescent="0.25">
      <c r="A3" s="546"/>
      <c r="B3" s="546"/>
      <c r="C3" s="546"/>
      <c r="D3" s="546"/>
      <c r="E3" s="546"/>
      <c r="F3" s="546"/>
      <c r="G3" s="546"/>
      <c r="H3" s="546"/>
      <c r="I3" s="546"/>
      <c r="J3" s="546"/>
    </row>
    <row r="4" spans="1:10" ht="16.5" customHeight="1" x14ac:dyDescent="0.25">
      <c r="A4" s="546"/>
      <c r="B4" s="546"/>
      <c r="C4" s="546"/>
      <c r="D4" s="546"/>
      <c r="E4" s="546"/>
      <c r="F4" s="546"/>
      <c r="G4" s="546"/>
      <c r="H4" s="546"/>
      <c r="I4" s="546"/>
      <c r="J4" s="546"/>
    </row>
    <row r="5" spans="1:10" ht="20.100000000000001" customHeight="1" x14ac:dyDescent="0.3">
      <c r="A5" s="590" t="s">
        <v>12</v>
      </c>
      <c r="B5" s="590"/>
      <c r="C5" s="590"/>
      <c r="D5" s="2"/>
      <c r="E5" s="2"/>
      <c r="F5" s="2"/>
      <c r="H5" s="560" t="s">
        <v>309</v>
      </c>
      <c r="I5" s="560"/>
      <c r="J5" s="29">
        <f>'DATOS 1'!J7</f>
        <v>0</v>
      </c>
    </row>
    <row r="6" spans="1:10" ht="12" customHeight="1" x14ac:dyDescent="0.25">
      <c r="A6" s="37"/>
      <c r="B6" s="2"/>
      <c r="C6" s="2"/>
      <c r="D6" s="2"/>
      <c r="E6" s="2"/>
      <c r="F6" s="2"/>
    </row>
    <row r="7" spans="1:10" ht="15" customHeight="1" x14ac:dyDescent="0.25">
      <c r="A7" s="584" t="s">
        <v>81</v>
      </c>
      <c r="B7" s="584"/>
      <c r="D7" s="593">
        <f>'DATOS 1'!E7</f>
        <v>0</v>
      </c>
      <c r="E7" s="593"/>
      <c r="F7" s="593"/>
      <c r="G7" s="593"/>
    </row>
    <row r="8" spans="1:10" ht="15" customHeight="1" x14ac:dyDescent="0.25">
      <c r="A8" s="584" t="s">
        <v>13</v>
      </c>
      <c r="B8" s="584"/>
      <c r="C8" s="3"/>
      <c r="D8" s="593">
        <f>'DATOS 1'!F7</f>
        <v>0</v>
      </c>
      <c r="E8" s="593"/>
      <c r="F8" s="593"/>
      <c r="G8" s="593"/>
      <c r="H8" s="593"/>
      <c r="I8" s="593"/>
    </row>
    <row r="9" spans="1:10" ht="15" customHeight="1" x14ac:dyDescent="0.25">
      <c r="A9" s="584" t="s">
        <v>14</v>
      </c>
      <c r="B9" s="584"/>
      <c r="D9" s="593">
        <f>'DATOS 1'!C7</f>
        <v>0</v>
      </c>
      <c r="E9" s="593"/>
      <c r="F9" s="593"/>
      <c r="G9" s="593"/>
    </row>
    <row r="10" spans="1:10" ht="12" customHeight="1" x14ac:dyDescent="0.25">
      <c r="A10" s="36"/>
      <c r="B10" s="36"/>
      <c r="D10" s="36"/>
      <c r="E10" s="36"/>
      <c r="F10" s="2"/>
    </row>
    <row r="11" spans="1:10" ht="15" customHeight="1" x14ac:dyDescent="0.25">
      <c r="A11" s="584" t="s">
        <v>15</v>
      </c>
      <c r="B11" s="584"/>
      <c r="C11" s="584"/>
      <c r="D11" s="594">
        <f>'DATOS 1'!D7</f>
        <v>0</v>
      </c>
      <c r="E11" s="594"/>
      <c r="F11" s="595" t="s">
        <v>307</v>
      </c>
      <c r="G11" s="595"/>
      <c r="H11" s="597">
        <f>'DATOS 1'!H7</f>
        <v>0</v>
      </c>
      <c r="I11" s="597"/>
    </row>
    <row r="12" spans="1:10" ht="12" customHeight="1" x14ac:dyDescent="0.25">
      <c r="A12" s="2"/>
      <c r="B12" s="2"/>
      <c r="C12" s="2"/>
      <c r="D12" s="2"/>
      <c r="E12" s="2"/>
      <c r="F12" s="2"/>
    </row>
    <row r="13" spans="1:10" ht="20.100000000000001" customHeight="1" x14ac:dyDescent="0.25">
      <c r="A13" s="590" t="s">
        <v>82</v>
      </c>
      <c r="B13" s="590"/>
      <c r="C13" s="590"/>
      <c r="D13" s="590"/>
      <c r="E13" s="590"/>
      <c r="F13" s="2"/>
    </row>
    <row r="14" spans="1:10" ht="12" customHeight="1" x14ac:dyDescent="0.25">
      <c r="A14" s="39"/>
      <c r="B14" s="39"/>
      <c r="C14" s="39"/>
      <c r="D14" s="39"/>
      <c r="E14" s="39"/>
      <c r="F14" s="2"/>
    </row>
    <row r="15" spans="1:10" ht="15" customHeight="1" x14ac:dyDescent="0.25">
      <c r="A15" s="584" t="s">
        <v>200</v>
      </c>
      <c r="B15" s="584"/>
      <c r="C15" s="584"/>
      <c r="D15" s="596"/>
      <c r="E15" s="596"/>
      <c r="F15" s="2"/>
      <c r="G15" s="2"/>
      <c r="H15" s="31"/>
      <c r="I15" s="31"/>
    </row>
    <row r="16" spans="1:10" ht="15" customHeight="1" x14ac:dyDescent="0.25">
      <c r="A16" s="584" t="s">
        <v>23</v>
      </c>
      <c r="B16" s="584"/>
      <c r="C16" s="584"/>
      <c r="D16" s="589">
        <f>'DATOS 1'!D37</f>
        <v>0</v>
      </c>
      <c r="E16" s="589"/>
      <c r="F16" s="589"/>
      <c r="G16" s="589"/>
    </row>
    <row r="17" spans="1:10" ht="16.5" thickBot="1" x14ac:dyDescent="0.3">
      <c r="A17" s="584" t="s">
        <v>16</v>
      </c>
      <c r="B17" s="584"/>
      <c r="C17" s="584"/>
      <c r="D17" s="592">
        <f>'DATOS 1'!E37</f>
        <v>0</v>
      </c>
      <c r="E17" s="592"/>
      <c r="F17" s="592"/>
      <c r="G17" s="592"/>
    </row>
    <row r="18" spans="1:10" ht="39.75" customHeight="1" thickBot="1" x14ac:dyDescent="0.3">
      <c r="A18" s="584" t="s">
        <v>24</v>
      </c>
      <c r="B18" s="584"/>
      <c r="C18" s="584"/>
      <c r="D18" s="585"/>
      <c r="E18" s="586"/>
      <c r="F18" s="586"/>
      <c r="G18" s="586"/>
      <c r="H18" s="586"/>
      <c r="I18" s="586"/>
      <c r="J18" s="587"/>
    </row>
    <row r="19" spans="1:10" x14ac:dyDescent="0.25">
      <c r="A19" s="584" t="s">
        <v>25</v>
      </c>
      <c r="B19" s="584"/>
      <c r="C19" s="584"/>
      <c r="D19" s="588">
        <f>'DATOS 1'!C37</f>
        <v>0</v>
      </c>
      <c r="E19" s="589"/>
      <c r="F19" s="589"/>
      <c r="G19" s="589"/>
    </row>
    <row r="20" spans="1:10" ht="11.25" customHeight="1" x14ac:dyDescent="0.25">
      <c r="A20" s="36"/>
      <c r="B20" s="36"/>
      <c r="C20" s="36"/>
      <c r="D20" s="37"/>
      <c r="E20" s="37"/>
      <c r="F20" s="37"/>
      <c r="G20" s="37"/>
    </row>
    <row r="21" spans="1:10" ht="15.75" customHeight="1" x14ac:dyDescent="0.25">
      <c r="A21" s="584" t="s">
        <v>329</v>
      </c>
      <c r="B21" s="584"/>
      <c r="C21" s="584"/>
      <c r="D21" s="584"/>
      <c r="E21" s="584"/>
      <c r="F21" s="20"/>
    </row>
    <row r="22" spans="1:10" ht="13.5" customHeight="1" x14ac:dyDescent="0.25">
      <c r="A22" s="36"/>
      <c r="B22" s="36"/>
      <c r="C22" s="36"/>
      <c r="D22" s="36"/>
      <c r="E22" s="36"/>
      <c r="F22" s="36"/>
      <c r="G22" s="2"/>
    </row>
    <row r="23" spans="1:10" x14ac:dyDescent="0.25">
      <c r="A23" s="590" t="s">
        <v>299</v>
      </c>
      <c r="B23" s="590"/>
      <c r="C23" s="590"/>
      <c r="D23" s="590"/>
      <c r="E23" s="591">
        <f>'DATOS 1'!G7</f>
        <v>0</v>
      </c>
      <c r="F23" s="548"/>
      <c r="G23" s="548"/>
      <c r="H23" s="548"/>
      <c r="I23" s="548"/>
      <c r="J23" s="548"/>
    </row>
    <row r="24" spans="1:10" ht="9.75" customHeight="1" x14ac:dyDescent="0.25">
      <c r="B24" s="590"/>
      <c r="C24" s="590"/>
      <c r="D24" s="590"/>
      <c r="E24" s="590"/>
      <c r="F24" s="39"/>
      <c r="G24" s="37"/>
    </row>
    <row r="25" spans="1:10" x14ac:dyDescent="0.25">
      <c r="A25" s="590" t="s">
        <v>297</v>
      </c>
      <c r="B25" s="590"/>
      <c r="C25" s="590"/>
      <c r="D25" s="590"/>
      <c r="E25" s="29">
        <f>'DATOS 1'!I7</f>
        <v>0</v>
      </c>
      <c r="F25" s="14"/>
      <c r="G25" s="4"/>
      <c r="H25" s="4"/>
    </row>
    <row r="26" spans="1:10" ht="10.5" customHeight="1" x14ac:dyDescent="0.25">
      <c r="F26" s="37"/>
      <c r="G26" s="37"/>
    </row>
    <row r="27" spans="1:10" x14ac:dyDescent="0.25">
      <c r="A27" s="561" t="s">
        <v>202</v>
      </c>
      <c r="B27" s="561"/>
      <c r="C27" s="561"/>
      <c r="D27" s="561"/>
      <c r="E27" s="561"/>
      <c r="F27" s="561"/>
      <c r="G27" s="561"/>
    </row>
    <row r="28" spans="1:10" ht="6" customHeight="1" x14ac:dyDescent="0.25">
      <c r="A28" s="34"/>
      <c r="B28" s="38"/>
      <c r="C28" s="38"/>
      <c r="D28" s="38"/>
      <c r="F28" s="21"/>
      <c r="G28" s="2"/>
    </row>
    <row r="29" spans="1:10" x14ac:dyDescent="0.25">
      <c r="A29" s="589" t="s">
        <v>203</v>
      </c>
      <c r="B29" s="589"/>
      <c r="C29" s="589"/>
      <c r="D29" s="589"/>
      <c r="E29" s="589"/>
      <c r="F29" s="589"/>
      <c r="G29" s="589"/>
      <c r="H29" s="589"/>
      <c r="I29" s="589"/>
      <c r="J29" s="37"/>
    </row>
    <row r="30" spans="1:10" ht="5.25" customHeight="1" x14ac:dyDescent="0.25">
      <c r="A30" s="37"/>
      <c r="B30" s="37"/>
      <c r="C30" s="37"/>
      <c r="D30" s="37"/>
      <c r="E30" s="37"/>
      <c r="F30" s="37"/>
      <c r="G30" s="37"/>
      <c r="H30" s="37"/>
      <c r="I30" s="37"/>
      <c r="J30" s="37"/>
    </row>
    <row r="31" spans="1:10" x14ac:dyDescent="0.25">
      <c r="A31" s="561" t="s">
        <v>201</v>
      </c>
      <c r="B31" s="561"/>
      <c r="C31" s="561"/>
      <c r="D31" s="561"/>
      <c r="E31" s="34"/>
      <c r="F31" s="37"/>
      <c r="G31" s="37"/>
    </row>
    <row r="32" spans="1:10" ht="6" customHeight="1" x14ac:dyDescent="0.25">
      <c r="A32" s="34"/>
      <c r="B32" s="34"/>
      <c r="C32" s="34"/>
      <c r="D32" s="34"/>
      <c r="E32" s="34"/>
      <c r="F32" s="37"/>
      <c r="G32" s="37"/>
    </row>
    <row r="33" spans="1:10" x14ac:dyDescent="0.25">
      <c r="A33" s="583" t="s">
        <v>206</v>
      </c>
      <c r="B33" s="583"/>
      <c r="C33" s="583"/>
      <c r="D33" s="583"/>
      <c r="E33" s="583"/>
      <c r="F33" s="583"/>
      <c r="G33" s="583"/>
      <c r="H33" s="583"/>
      <c r="I33" s="583"/>
      <c r="J33" s="583"/>
    </row>
    <row r="34" spans="1:10" ht="8.25" customHeight="1" x14ac:dyDescent="0.25">
      <c r="A34" s="5"/>
      <c r="B34" s="5"/>
      <c r="C34" s="5"/>
      <c r="D34" s="5"/>
      <c r="E34" s="5"/>
      <c r="F34" s="5"/>
      <c r="G34" s="5"/>
    </row>
    <row r="35" spans="1:10" x14ac:dyDescent="0.25">
      <c r="A35" s="581" t="s">
        <v>300</v>
      </c>
      <c r="B35" s="581"/>
      <c r="C35" s="581"/>
      <c r="D35" s="581"/>
      <c r="G35" s="2"/>
    </row>
    <row r="36" spans="1:10" ht="8.25" customHeight="1" x14ac:dyDescent="0.25">
      <c r="A36" s="32"/>
      <c r="B36" s="32"/>
      <c r="C36" s="32"/>
      <c r="D36" s="32"/>
      <c r="G36" s="2"/>
    </row>
    <row r="37" spans="1:10" ht="32.25" customHeight="1" x14ac:dyDescent="0.25">
      <c r="A37" s="563" t="s">
        <v>204</v>
      </c>
      <c r="B37" s="563"/>
      <c r="C37" s="563"/>
      <c r="D37" s="563"/>
      <c r="E37" s="563"/>
      <c r="F37" s="563"/>
      <c r="G37" s="563"/>
      <c r="H37" s="563"/>
      <c r="I37" s="563"/>
      <c r="J37" s="563"/>
    </row>
    <row r="38" spans="1:10" ht="12" customHeight="1" x14ac:dyDescent="0.25">
      <c r="A38" s="30"/>
      <c r="B38" s="30"/>
      <c r="C38" s="30"/>
      <c r="D38" s="30"/>
      <c r="E38" s="30"/>
      <c r="F38" s="30"/>
      <c r="G38" s="30"/>
    </row>
    <row r="39" spans="1:10" x14ac:dyDescent="0.25">
      <c r="A39" s="561" t="s">
        <v>301</v>
      </c>
      <c r="B39" s="561"/>
      <c r="C39" s="561"/>
      <c r="D39" s="561"/>
      <c r="E39" s="561"/>
      <c r="F39" s="561"/>
      <c r="G39" s="561"/>
    </row>
    <row r="40" spans="1:10" ht="9.75" customHeight="1" x14ac:dyDescent="0.25">
      <c r="A40" s="32"/>
      <c r="B40" s="32"/>
      <c r="C40" s="32"/>
      <c r="D40" s="32"/>
      <c r="E40" s="32"/>
      <c r="F40" s="32"/>
      <c r="G40" s="32"/>
    </row>
    <row r="41" spans="1:10" x14ac:dyDescent="0.25">
      <c r="A41" s="582" t="s">
        <v>316</v>
      </c>
      <c r="B41" s="582"/>
      <c r="C41" s="582"/>
      <c r="D41" s="582"/>
      <c r="E41" s="582"/>
      <c r="F41" s="582"/>
      <c r="G41" s="582"/>
    </row>
    <row r="42" spans="1:10" ht="9.75" customHeight="1" x14ac:dyDescent="0.25"/>
    <row r="43" spans="1:10" x14ac:dyDescent="0.25">
      <c r="A43" s="561" t="s">
        <v>205</v>
      </c>
      <c r="B43" s="561"/>
      <c r="C43" s="561"/>
      <c r="D43" s="561"/>
      <c r="E43" s="561"/>
      <c r="F43" s="561"/>
      <c r="G43" s="561"/>
    </row>
    <row r="44" spans="1:10" ht="9.75" customHeight="1" thickBot="1" x14ac:dyDescent="0.3">
      <c r="A44" s="35"/>
      <c r="B44" s="35"/>
      <c r="C44" s="35"/>
      <c r="D44" s="35"/>
      <c r="E44" s="35"/>
      <c r="F44" s="35"/>
      <c r="G44" s="35"/>
    </row>
    <row r="45" spans="1:10" x14ac:dyDescent="0.25">
      <c r="A45" s="576" t="s">
        <v>83</v>
      </c>
      <c r="B45" s="576"/>
      <c r="C45" s="578" t="s">
        <v>6</v>
      </c>
      <c r="D45" s="578"/>
      <c r="E45" s="578" t="s">
        <v>7</v>
      </c>
      <c r="F45" s="578"/>
      <c r="G45" s="579" t="s">
        <v>26</v>
      </c>
      <c r="H45" s="579"/>
      <c r="I45" s="579"/>
      <c r="J45" s="580"/>
    </row>
    <row r="46" spans="1:10" ht="15" customHeight="1" thickBot="1" x14ac:dyDescent="0.3">
      <c r="A46" s="577"/>
      <c r="B46" s="577"/>
      <c r="C46" s="568"/>
      <c r="D46" s="568"/>
      <c r="E46" s="568"/>
      <c r="F46" s="568"/>
      <c r="G46" s="568" t="s">
        <v>27</v>
      </c>
      <c r="H46" s="568"/>
      <c r="I46" s="568" t="s">
        <v>28</v>
      </c>
      <c r="J46" s="569"/>
    </row>
    <row r="47" spans="1:10" ht="18.75" customHeight="1" thickBot="1" x14ac:dyDescent="0.3">
      <c r="A47" s="570"/>
      <c r="B47" s="571"/>
      <c r="C47" s="572" t="s">
        <v>8</v>
      </c>
      <c r="D47" s="573"/>
      <c r="E47" s="574" t="s">
        <v>9</v>
      </c>
      <c r="F47" s="575"/>
      <c r="G47" s="190">
        <f>'DATOS 1'!H37</f>
        <v>0</v>
      </c>
      <c r="H47" s="203" t="s">
        <v>185</v>
      </c>
      <c r="I47" s="190">
        <f>'DATOS 1'!I37</f>
        <v>0</v>
      </c>
      <c r="J47" s="204" t="s">
        <v>184</v>
      </c>
    </row>
    <row r="49" spans="1:10" x14ac:dyDescent="0.25">
      <c r="C49" s="189"/>
    </row>
    <row r="50" spans="1:10" ht="14.25" customHeight="1" x14ac:dyDescent="0.25">
      <c r="A50" s="5" t="s">
        <v>5</v>
      </c>
      <c r="G50" s="195"/>
    </row>
    <row r="51" spans="1:10" ht="14.25" customHeight="1" x14ac:dyDescent="0.25">
      <c r="A51" s="5"/>
    </row>
    <row r="52" spans="1:10" ht="14.25" customHeight="1" x14ac:dyDescent="0.25">
      <c r="A52" s="5"/>
    </row>
    <row r="53" spans="1:10" ht="14.25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ht="75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 ht="16.5" x14ac:dyDescent="0.3">
      <c r="A55" s="561" t="s">
        <v>84</v>
      </c>
      <c r="B55" s="561"/>
      <c r="C55" s="561"/>
      <c r="D55" s="561"/>
      <c r="E55" s="561"/>
      <c r="H55" s="560" t="s">
        <v>309</v>
      </c>
      <c r="I55" s="560"/>
      <c r="J55" s="29">
        <f>J5</f>
        <v>0</v>
      </c>
    </row>
    <row r="56" spans="1:10" ht="6" customHeight="1" x14ac:dyDescent="0.25">
      <c r="A56" s="34"/>
    </row>
    <row r="57" spans="1:10" x14ac:dyDescent="0.25">
      <c r="A57" s="563" t="s">
        <v>302</v>
      </c>
      <c r="B57" s="563"/>
      <c r="C57" s="563"/>
      <c r="D57" s="563"/>
      <c r="E57" s="563"/>
      <c r="F57" s="563"/>
      <c r="G57" s="563"/>
      <c r="H57" s="563"/>
      <c r="I57" s="563"/>
      <c r="J57" s="563"/>
    </row>
    <row r="58" spans="1:10" x14ac:dyDescent="0.25">
      <c r="A58" s="563"/>
      <c r="B58" s="563"/>
      <c r="C58" s="563"/>
      <c r="D58" s="563"/>
      <c r="E58" s="563"/>
      <c r="F58" s="563"/>
      <c r="G58" s="563"/>
      <c r="H58" s="563"/>
      <c r="I58" s="563"/>
      <c r="J58" s="563"/>
    </row>
    <row r="59" spans="1:10" x14ac:dyDescent="0.25">
      <c r="A59" s="563"/>
      <c r="B59" s="563"/>
      <c r="C59" s="563"/>
      <c r="D59" s="563"/>
      <c r="E59" s="563"/>
      <c r="F59" s="563"/>
      <c r="G59" s="563"/>
      <c r="H59" s="563"/>
      <c r="I59" s="563"/>
      <c r="J59" s="563"/>
    </row>
    <row r="60" spans="1:10" ht="24.75" customHeight="1" x14ac:dyDescent="0.25">
      <c r="A60" s="563"/>
      <c r="B60" s="563"/>
      <c r="C60" s="563"/>
      <c r="D60" s="563"/>
      <c r="E60" s="563"/>
      <c r="F60" s="563"/>
      <c r="G60" s="563"/>
      <c r="H60" s="563"/>
      <c r="I60" s="563"/>
      <c r="J60" s="563"/>
    </row>
    <row r="61" spans="1:10" ht="12" customHeight="1" x14ac:dyDescent="0.25">
      <c r="A61" s="34"/>
    </row>
    <row r="62" spans="1:10" x14ac:dyDescent="0.25">
      <c r="A62" s="564" t="s">
        <v>29</v>
      </c>
      <c r="B62" s="564"/>
      <c r="C62" s="564"/>
      <c r="D62" s="196" t="s">
        <v>38</v>
      </c>
      <c r="E62" s="196" t="s">
        <v>23</v>
      </c>
      <c r="F62" s="564" t="s">
        <v>30</v>
      </c>
      <c r="G62" s="564"/>
      <c r="H62" s="564" t="s">
        <v>31</v>
      </c>
      <c r="I62" s="564"/>
      <c r="J62" s="564"/>
    </row>
    <row r="63" spans="1:10" x14ac:dyDescent="0.25">
      <c r="A63" s="565" t="s">
        <v>298</v>
      </c>
      <c r="B63" s="565"/>
      <c r="C63" s="565"/>
      <c r="D63" s="191" t="e">
        <f>'RT03-F23'!B7</f>
        <v>#N/A</v>
      </c>
      <c r="E63" s="192" t="e">
        <f>'RT03-F23'!D7</f>
        <v>#N/A</v>
      </c>
      <c r="F63" s="566" t="e">
        <f>'RT03-F23'!B9</f>
        <v>#N/A</v>
      </c>
      <c r="G63" s="566"/>
      <c r="H63" s="567" t="e">
        <f>'RT03-F23'!D9</f>
        <v>#N/A</v>
      </c>
      <c r="I63" s="567"/>
      <c r="J63" s="567"/>
    </row>
    <row r="64" spans="1:10" ht="12" customHeight="1" x14ac:dyDescent="0.25">
      <c r="A64" s="6"/>
      <c r="B64" s="6"/>
      <c r="C64" s="6"/>
      <c r="D64" s="7"/>
      <c r="E64" s="6"/>
      <c r="F64" s="6"/>
      <c r="G64" s="6"/>
      <c r="H64" s="8"/>
      <c r="I64" s="8"/>
      <c r="J64" s="8"/>
    </row>
    <row r="65" spans="1:10" x14ac:dyDescent="0.25">
      <c r="A65" s="550" t="s">
        <v>85</v>
      </c>
      <c r="B65" s="550"/>
      <c r="C65" s="550"/>
      <c r="D65" s="550"/>
      <c r="E65" s="550"/>
      <c r="F65" s="550"/>
      <c r="G65" s="550"/>
      <c r="H65" s="550"/>
      <c r="I65" s="550"/>
      <c r="J65" s="33"/>
    </row>
    <row r="66" spans="1:10" ht="12" customHeight="1" x14ac:dyDescent="0.25">
      <c r="A66" s="33"/>
      <c r="B66" s="37"/>
      <c r="C66" s="37"/>
      <c r="D66" s="37"/>
      <c r="E66" s="37"/>
    </row>
    <row r="67" spans="1:10" ht="60" customHeight="1" x14ac:dyDescent="0.25">
      <c r="A67" s="551" t="s">
        <v>11</v>
      </c>
      <c r="B67" s="551"/>
      <c r="C67" s="551"/>
      <c r="D67" s="551"/>
      <c r="E67" s="551"/>
      <c r="F67" s="551"/>
      <c r="G67" s="551"/>
      <c r="H67" s="551"/>
      <c r="I67" s="551"/>
      <c r="J67" s="551"/>
    </row>
    <row r="68" spans="1:10" ht="12" customHeight="1" x14ac:dyDescent="0.25">
      <c r="A68" s="30"/>
      <c r="B68" s="30"/>
      <c r="C68" s="30"/>
      <c r="D68" s="30"/>
      <c r="E68" s="30"/>
      <c r="F68" s="30"/>
      <c r="G68" s="202"/>
      <c r="H68" s="30"/>
      <c r="I68" s="30"/>
      <c r="J68" s="30"/>
    </row>
    <row r="69" spans="1:10" x14ac:dyDescent="0.25">
      <c r="A69" s="550" t="s">
        <v>303</v>
      </c>
      <c r="B69" s="550"/>
      <c r="C69" s="550"/>
      <c r="D69" s="550"/>
      <c r="E69" s="550"/>
    </row>
    <row r="70" spans="1:10" ht="15" customHeight="1" x14ac:dyDescent="0.25">
      <c r="A70" s="9"/>
      <c r="B70" s="9"/>
      <c r="C70" s="9"/>
      <c r="D70" s="9"/>
      <c r="E70" s="10"/>
    </row>
    <row r="71" spans="1:10" ht="31.5" customHeight="1" x14ac:dyDescent="0.25">
      <c r="A71" s="552" t="s">
        <v>4</v>
      </c>
      <c r="B71" s="553" t="s">
        <v>40</v>
      </c>
      <c r="C71" s="555" t="s">
        <v>10</v>
      </c>
      <c r="D71" s="556"/>
      <c r="E71" s="554" t="s">
        <v>212</v>
      </c>
      <c r="F71" s="558" t="s">
        <v>134</v>
      </c>
      <c r="G71" s="553" t="s">
        <v>18</v>
      </c>
      <c r="H71" s="553"/>
      <c r="I71" s="553"/>
      <c r="J71" s="194" t="s">
        <v>86</v>
      </c>
    </row>
    <row r="72" spans="1:10" ht="50.25" customHeight="1" x14ac:dyDescent="0.25">
      <c r="A72" s="552"/>
      <c r="B72" s="554"/>
      <c r="C72" s="193" t="s">
        <v>21</v>
      </c>
      <c r="D72" s="193" t="s">
        <v>20</v>
      </c>
      <c r="E72" s="557"/>
      <c r="F72" s="559"/>
      <c r="G72" s="193" t="s">
        <v>188</v>
      </c>
      <c r="H72" s="193" t="s">
        <v>19</v>
      </c>
      <c r="I72" s="194" t="s">
        <v>22</v>
      </c>
      <c r="J72" s="194" t="s">
        <v>87</v>
      </c>
    </row>
    <row r="73" spans="1:10" ht="15.95" customHeight="1" x14ac:dyDescent="0.25">
      <c r="A73" s="197">
        <v>1</v>
      </c>
      <c r="B73" s="198" t="e">
        <f>'RT03-F23'!I8</f>
        <v>#N/A</v>
      </c>
      <c r="C73" s="198" t="e">
        <f>'RT03-F23'!H9</f>
        <v>#N/A</v>
      </c>
      <c r="D73" s="199" t="e">
        <f>'RT03-F23'!E72</f>
        <v>#N/A</v>
      </c>
      <c r="E73" s="359">
        <f>'DATOS 1'!V70</f>
        <v>0.3</v>
      </c>
      <c r="F73" s="359">
        <f>'DATOS 1'!W70</f>
        <v>1</v>
      </c>
      <c r="G73" s="200" t="e">
        <f>'RT03-F23'!D47</f>
        <v>#DIV/0!</v>
      </c>
      <c r="H73" s="200" t="e">
        <f>'RT03-F23'!D48</f>
        <v>#DIV/0!</v>
      </c>
      <c r="I73" s="200" t="e">
        <f>'RT03-F23'!D49</f>
        <v>#DIV/0!</v>
      </c>
      <c r="J73" s="201" t="e">
        <f t="shared" ref="J73:J74" si="0">IF(D73+E73&gt;=F73,"NO","SI")</f>
        <v>#N/A</v>
      </c>
    </row>
    <row r="74" spans="1:10" ht="15.95" customHeight="1" x14ac:dyDescent="0.25">
      <c r="A74" s="197">
        <v>2</v>
      </c>
      <c r="B74" s="214" t="e">
        <f>'2 g '!I8</f>
        <v>#N/A</v>
      </c>
      <c r="C74" s="213" t="e">
        <f>'2 g '!H9</f>
        <v>#N/A</v>
      </c>
      <c r="D74" s="199" t="e">
        <f>'2 g '!E72</f>
        <v>#N/A</v>
      </c>
      <c r="E74" s="359">
        <f>'DATOS 1'!V71</f>
        <v>0.4</v>
      </c>
      <c r="F74" s="359">
        <f>'DATOS 1'!W71</f>
        <v>1.2</v>
      </c>
      <c r="G74" s="200" t="e">
        <f>'2 g '!D47</f>
        <v>#DIV/0!</v>
      </c>
      <c r="H74" s="200" t="e">
        <f>'2 g '!D48</f>
        <v>#DIV/0!</v>
      </c>
      <c r="I74" s="200" t="e">
        <f>'2 g '!D49</f>
        <v>#DIV/0!</v>
      </c>
      <c r="J74" s="201" t="e">
        <f t="shared" si="0"/>
        <v>#N/A</v>
      </c>
    </row>
    <row r="75" spans="1:10" ht="15.95" customHeight="1" x14ac:dyDescent="0.25">
      <c r="A75" s="197">
        <v>3</v>
      </c>
      <c r="B75" s="213" t="e">
        <f>'2 g +'!I8</f>
        <v>#N/A</v>
      </c>
      <c r="C75" s="215" t="e">
        <f>'2 g +'!H9</f>
        <v>#N/A</v>
      </c>
      <c r="D75" s="199" t="e">
        <f>'2 g +'!E72</f>
        <v>#N/A</v>
      </c>
      <c r="E75" s="359">
        <f>'DATOS 1'!V72</f>
        <v>0.4</v>
      </c>
      <c r="F75" s="359">
        <f>'DATOS 1'!W72</f>
        <v>1.2</v>
      </c>
      <c r="G75" s="200" t="e">
        <f>'2 g +'!D47</f>
        <v>#DIV/0!</v>
      </c>
      <c r="H75" s="200" t="e">
        <f>'2 g +'!D48</f>
        <v>#DIV/0!</v>
      </c>
      <c r="I75" s="200" t="e">
        <f>'2 g +'!D49</f>
        <v>#DIV/0!</v>
      </c>
      <c r="J75" s="201" t="e">
        <f t="shared" ref="J75:J90" si="1">IF(D75+E75&gt;=F75,"NO","SI")</f>
        <v>#N/A</v>
      </c>
    </row>
    <row r="76" spans="1:10" ht="15.95" customHeight="1" x14ac:dyDescent="0.25">
      <c r="A76" s="197">
        <v>4</v>
      </c>
      <c r="B76" s="213" t="e">
        <f>'5 g '!I8</f>
        <v>#N/A</v>
      </c>
      <c r="C76" s="213" t="e">
        <f>'5 g '!H9</f>
        <v>#N/A</v>
      </c>
      <c r="D76" s="199" t="e">
        <f>'5 g '!E72</f>
        <v>#N/A</v>
      </c>
      <c r="E76" s="359">
        <f>'DATOS 1'!V73</f>
        <v>0.5</v>
      </c>
      <c r="F76" s="359">
        <f>'DATOS 1'!W73</f>
        <v>1.6</v>
      </c>
      <c r="G76" s="200" t="e">
        <f>'5 g '!D47</f>
        <v>#DIV/0!</v>
      </c>
      <c r="H76" s="200" t="e">
        <f>'5 g '!D48</f>
        <v>#DIV/0!</v>
      </c>
      <c r="I76" s="200" t="e">
        <f>'5 g '!D49</f>
        <v>#DIV/0!</v>
      </c>
      <c r="J76" s="201" t="e">
        <f t="shared" si="1"/>
        <v>#N/A</v>
      </c>
    </row>
    <row r="77" spans="1:10" s="17" customFormat="1" ht="15.95" customHeight="1" x14ac:dyDescent="0.25">
      <c r="A77" s="197">
        <v>5</v>
      </c>
      <c r="B77" s="213" t="e">
        <f>'10 g '!I8</f>
        <v>#N/A</v>
      </c>
      <c r="C77" s="213" t="e">
        <f>'10 g '!H9</f>
        <v>#N/A</v>
      </c>
      <c r="D77" s="199" t="e">
        <f>'10 g '!E72</f>
        <v>#N/A</v>
      </c>
      <c r="E77" s="359">
        <f>'DATOS 1'!V74</f>
        <v>0.6</v>
      </c>
      <c r="F77" s="359">
        <f>'DATOS 1'!W74</f>
        <v>2</v>
      </c>
      <c r="G77" s="200" t="e">
        <f>'10 g '!D47</f>
        <v>#DIV/0!</v>
      </c>
      <c r="H77" s="200" t="e">
        <f>'10 g '!D48</f>
        <v>#DIV/0!</v>
      </c>
      <c r="I77" s="200" t="e">
        <f>'10 g '!D49</f>
        <v>#DIV/0!</v>
      </c>
      <c r="J77" s="201" t="e">
        <f t="shared" si="1"/>
        <v>#N/A</v>
      </c>
    </row>
    <row r="78" spans="1:10" ht="15.95" customHeight="1" x14ac:dyDescent="0.25">
      <c r="A78" s="197">
        <v>6</v>
      </c>
      <c r="B78" s="213" t="e">
        <f>'20 g '!I8</f>
        <v>#N/A</v>
      </c>
      <c r="C78" s="213" t="e">
        <f>'20 g '!H9</f>
        <v>#N/A</v>
      </c>
      <c r="D78" s="199" t="e">
        <f>'20 g '!E72</f>
        <v>#N/A</v>
      </c>
      <c r="E78" s="359">
        <f>'DATOS 1'!V75</f>
        <v>0.8</v>
      </c>
      <c r="F78" s="359">
        <f>'DATOS 1'!W75</f>
        <v>2.5</v>
      </c>
      <c r="G78" s="200" t="e">
        <f>'20 g '!D47</f>
        <v>#DIV/0!</v>
      </c>
      <c r="H78" s="200" t="e">
        <f>'20 g '!D48</f>
        <v>#DIV/0!</v>
      </c>
      <c r="I78" s="200" t="e">
        <f>'20 g '!D49</f>
        <v>#DIV/0!</v>
      </c>
      <c r="J78" s="201" t="e">
        <f t="shared" si="1"/>
        <v>#N/A</v>
      </c>
    </row>
    <row r="79" spans="1:10" ht="15.95" customHeight="1" x14ac:dyDescent="0.25">
      <c r="A79" s="197">
        <v>7</v>
      </c>
      <c r="B79" s="213" t="e">
        <f>'20 g + '!I8</f>
        <v>#N/A</v>
      </c>
      <c r="C79" s="213" t="e">
        <f>'20 g + '!H9</f>
        <v>#N/A</v>
      </c>
      <c r="D79" s="199" t="e">
        <f>'20 g + '!E72</f>
        <v>#N/A</v>
      </c>
      <c r="E79" s="359">
        <f>'DATOS 1'!V76</f>
        <v>0.8</v>
      </c>
      <c r="F79" s="359">
        <f>'DATOS 1'!W76</f>
        <v>2.5</v>
      </c>
      <c r="G79" s="200" t="e">
        <f>'20 g + '!D47</f>
        <v>#DIV/0!</v>
      </c>
      <c r="H79" s="200" t="e">
        <f>'20 g + '!D48</f>
        <v>#DIV/0!</v>
      </c>
      <c r="I79" s="200" t="e">
        <f>'20 g + '!D49</f>
        <v>#DIV/0!</v>
      </c>
      <c r="J79" s="201" t="e">
        <f t="shared" si="1"/>
        <v>#N/A</v>
      </c>
    </row>
    <row r="80" spans="1:10" ht="15.95" customHeight="1" x14ac:dyDescent="0.25">
      <c r="A80" s="197">
        <v>8</v>
      </c>
      <c r="B80" s="213" t="e">
        <f>'50 g '!I8</f>
        <v>#N/A</v>
      </c>
      <c r="C80" s="213" t="e">
        <f>'50 g '!H9</f>
        <v>#N/A</v>
      </c>
      <c r="D80" s="199" t="e">
        <f>'50 g '!E72</f>
        <v>#N/A</v>
      </c>
      <c r="E80" s="359">
        <f>'DATOS 1'!V77</f>
        <v>1</v>
      </c>
      <c r="F80" s="359">
        <f>'DATOS 1'!W77</f>
        <v>3</v>
      </c>
      <c r="G80" s="200" t="e">
        <f>'50 g '!D47</f>
        <v>#DIV/0!</v>
      </c>
      <c r="H80" s="200" t="e">
        <f>'50 g '!D48</f>
        <v>#DIV/0!</v>
      </c>
      <c r="I80" s="200" t="e">
        <f>'50 g '!D49</f>
        <v>#DIV/0!</v>
      </c>
      <c r="J80" s="201" t="e">
        <f t="shared" si="1"/>
        <v>#N/A</v>
      </c>
    </row>
    <row r="81" spans="1:10" ht="15.95" customHeight="1" x14ac:dyDescent="0.25">
      <c r="A81" s="197">
        <v>9</v>
      </c>
      <c r="B81" s="213" t="e">
        <f>'100 g '!I8</f>
        <v>#N/A</v>
      </c>
      <c r="C81" s="213" t="e">
        <f>'100 g '!H9</f>
        <v>#N/A</v>
      </c>
      <c r="D81" s="199" t="e">
        <f>'100 g '!E72</f>
        <v>#N/A</v>
      </c>
      <c r="E81" s="359">
        <f>'DATOS 1'!V78</f>
        <v>1.6</v>
      </c>
      <c r="F81" s="359">
        <f>'DATOS 1'!W78</f>
        <v>5</v>
      </c>
      <c r="G81" s="200" t="e">
        <f>'100 g '!D47</f>
        <v>#DIV/0!</v>
      </c>
      <c r="H81" s="200" t="e">
        <f>'100 g '!D48</f>
        <v>#DIV/0!</v>
      </c>
      <c r="I81" s="200" t="e">
        <f>'100 g '!D49</f>
        <v>#DIV/0!</v>
      </c>
      <c r="J81" s="201" t="e">
        <f t="shared" si="1"/>
        <v>#N/A</v>
      </c>
    </row>
    <row r="82" spans="1:10" ht="15.95" customHeight="1" x14ac:dyDescent="0.25">
      <c r="A82" s="197">
        <v>10</v>
      </c>
      <c r="B82" s="213" t="e">
        <f>'200 g '!I8</f>
        <v>#N/A</v>
      </c>
      <c r="C82" s="213" t="e">
        <f>'200 g '!H9</f>
        <v>#N/A</v>
      </c>
      <c r="D82" s="199" t="e">
        <f>'200 g '!E72</f>
        <v>#N/A</v>
      </c>
      <c r="E82" s="359">
        <f>'DATOS 1'!V79</f>
        <v>1.6</v>
      </c>
      <c r="F82" s="367">
        <f>'DATOS 1'!W79</f>
        <v>10</v>
      </c>
      <c r="G82" s="200" t="e">
        <f>'200 g '!D47</f>
        <v>#DIV/0!</v>
      </c>
      <c r="H82" s="200" t="e">
        <f>'200 g '!D48</f>
        <v>#DIV/0!</v>
      </c>
      <c r="I82" s="200" t="e">
        <f>'200 g '!D49</f>
        <v>#DIV/0!</v>
      </c>
      <c r="J82" s="201" t="e">
        <f t="shared" si="1"/>
        <v>#N/A</v>
      </c>
    </row>
    <row r="83" spans="1:10" ht="15.95" customHeight="1" x14ac:dyDescent="0.25">
      <c r="A83" s="197">
        <v>11</v>
      </c>
      <c r="B83" s="213" t="e">
        <f>'200 g +'!I8</f>
        <v>#N/A</v>
      </c>
      <c r="C83" s="213" t="e">
        <f>'200 g +'!H9</f>
        <v>#N/A</v>
      </c>
      <c r="D83" s="199" t="e">
        <f>'200 g +'!E72</f>
        <v>#N/A</v>
      </c>
      <c r="E83" s="359">
        <f>'DATOS 1'!V80</f>
        <v>1.6</v>
      </c>
      <c r="F83" s="367">
        <f>'DATOS 1'!W80</f>
        <v>10</v>
      </c>
      <c r="G83" s="200" t="e">
        <f>'200 g +'!D47</f>
        <v>#DIV/0!</v>
      </c>
      <c r="H83" s="200" t="e">
        <f>'200 g +'!D48</f>
        <v>#DIV/0!</v>
      </c>
      <c r="I83" s="200" t="e">
        <f>'200 g +'!D49</f>
        <v>#DIV/0!</v>
      </c>
      <c r="J83" s="201" t="e">
        <f t="shared" si="1"/>
        <v>#N/A</v>
      </c>
    </row>
    <row r="84" spans="1:10" ht="15.95" customHeight="1" x14ac:dyDescent="0.25">
      <c r="A84" s="197">
        <v>12</v>
      </c>
      <c r="B84" s="213" t="e">
        <f>'500 g '!I8</f>
        <v>#N/A</v>
      </c>
      <c r="C84" s="213" t="e">
        <f>'500 g '!H9</f>
        <v>#N/A</v>
      </c>
      <c r="D84" s="199" t="e">
        <f>'500 g '!E72</f>
        <v>#N/A</v>
      </c>
      <c r="E84" s="359">
        <f>'DATOS 1'!V81</f>
        <v>8</v>
      </c>
      <c r="F84" s="367">
        <f>'DATOS 1'!W81</f>
        <v>25</v>
      </c>
      <c r="G84" s="200" t="e">
        <f>'500 g '!D47</f>
        <v>#DIV/0!</v>
      </c>
      <c r="H84" s="200" t="e">
        <f>'500 g '!D48</f>
        <v>#DIV/0!</v>
      </c>
      <c r="I84" s="200" t="e">
        <f>'500 g '!D49</f>
        <v>#DIV/0!</v>
      </c>
      <c r="J84" s="201" t="e">
        <f t="shared" si="1"/>
        <v>#N/A</v>
      </c>
    </row>
    <row r="85" spans="1:10" ht="15.95" customHeight="1" x14ac:dyDescent="0.25">
      <c r="A85" s="197">
        <v>13</v>
      </c>
      <c r="B85" s="213" t="e">
        <f>'1 kg '!I8</f>
        <v>#N/A</v>
      </c>
      <c r="C85" s="361" t="e">
        <f>'1 kg '!H9</f>
        <v>#N/A</v>
      </c>
      <c r="D85" s="199" t="e">
        <f>'1 kg '!E72</f>
        <v>#N/A</v>
      </c>
      <c r="E85" s="367">
        <f>'DATOS 1'!V82</f>
        <v>16</v>
      </c>
      <c r="F85" s="367">
        <f>'DATOS 1'!W82</f>
        <v>50</v>
      </c>
      <c r="G85" s="200" t="e">
        <f>'1 kg '!D47</f>
        <v>#DIV/0!</v>
      </c>
      <c r="H85" s="200" t="e">
        <f>'1 kg '!D48</f>
        <v>#DIV/0!</v>
      </c>
      <c r="I85" s="200" t="e">
        <f>'1 kg '!D49</f>
        <v>#DIV/0!</v>
      </c>
      <c r="J85" s="201" t="e">
        <f t="shared" si="1"/>
        <v>#N/A</v>
      </c>
    </row>
    <row r="86" spans="1:10" ht="15.95" customHeight="1" x14ac:dyDescent="0.25">
      <c r="A86" s="197">
        <v>14</v>
      </c>
      <c r="B86" s="213" t="e">
        <f>'2 kg '!I8</f>
        <v>#N/A</v>
      </c>
      <c r="C86" s="213" t="e">
        <f>'2 kg '!H9</f>
        <v>#N/A</v>
      </c>
      <c r="D86" s="199" t="e">
        <f>'2 kg '!E72</f>
        <v>#N/A</v>
      </c>
      <c r="E86" s="367">
        <f>'DATOS 1'!V83</f>
        <v>30</v>
      </c>
      <c r="F86" s="367">
        <f>'DATOS 1'!W83</f>
        <v>100</v>
      </c>
      <c r="G86" s="200" t="e">
        <f>'2 kg '!D47</f>
        <v>#DIV/0!</v>
      </c>
      <c r="H86" s="200" t="e">
        <f>'2 kg '!D48</f>
        <v>#DIV/0!</v>
      </c>
      <c r="I86" s="200" t="e">
        <f>'2 kg '!D49</f>
        <v>#DIV/0!</v>
      </c>
      <c r="J86" s="201" t="e">
        <f t="shared" si="1"/>
        <v>#N/A</v>
      </c>
    </row>
    <row r="87" spans="1:10" ht="15.95" customHeight="1" x14ac:dyDescent="0.25">
      <c r="A87" s="197">
        <v>15</v>
      </c>
      <c r="B87" s="213" t="e">
        <f>'2 kg +'!I8</f>
        <v>#N/A</v>
      </c>
      <c r="C87" s="213" t="e">
        <f>'2 kg +'!H9</f>
        <v>#N/A</v>
      </c>
      <c r="D87" s="199" t="e">
        <f>'2 kg +'!E72</f>
        <v>#N/A</v>
      </c>
      <c r="E87" s="367">
        <f>'DATOS 1'!V84</f>
        <v>30</v>
      </c>
      <c r="F87" s="367">
        <f>'DATOS 1'!W84</f>
        <v>100</v>
      </c>
      <c r="G87" s="200" t="e">
        <f>'2 kg +'!D47</f>
        <v>#DIV/0!</v>
      </c>
      <c r="H87" s="200" t="e">
        <f>'2 kg +'!D48</f>
        <v>#DIV/0!</v>
      </c>
      <c r="I87" s="200" t="e">
        <f>'2 kg +'!D49</f>
        <v>#DIV/0!</v>
      </c>
      <c r="J87" s="201" t="e">
        <f t="shared" si="1"/>
        <v>#N/A</v>
      </c>
    </row>
    <row r="88" spans="1:10" ht="15.95" customHeight="1" x14ac:dyDescent="0.25">
      <c r="A88" s="197">
        <v>16</v>
      </c>
      <c r="B88" s="213" t="e">
        <f>'5 kg'!I8</f>
        <v>#N/A</v>
      </c>
      <c r="C88" s="213" t="e">
        <f>'5 kg'!H9</f>
        <v>#N/A</v>
      </c>
      <c r="D88" s="199" t="e">
        <f>'5 kg'!E72</f>
        <v>#N/A</v>
      </c>
      <c r="E88" s="367">
        <f>'DATOS 1'!V85</f>
        <v>80</v>
      </c>
      <c r="F88" s="367">
        <f>'DATOS 1'!W85</f>
        <v>250</v>
      </c>
      <c r="G88" s="200" t="e">
        <f>'5 kg'!D47</f>
        <v>#DIV/0!</v>
      </c>
      <c r="H88" s="200" t="e">
        <f>'5 kg'!D48</f>
        <v>#DIV/0!</v>
      </c>
      <c r="I88" s="200" t="e">
        <f>'5 kg'!D49</f>
        <v>#DIV/0!</v>
      </c>
      <c r="J88" s="201" t="e">
        <f t="shared" si="1"/>
        <v>#N/A</v>
      </c>
    </row>
    <row r="89" spans="1:10" ht="15.95" customHeight="1" x14ac:dyDescent="0.25">
      <c r="A89" s="197">
        <v>17</v>
      </c>
      <c r="B89" s="213" t="e">
        <f>'10 kg   '!I8</f>
        <v>#N/A</v>
      </c>
      <c r="C89" s="213" t="e">
        <f>'10 kg   '!H9</f>
        <v>#N/A</v>
      </c>
      <c r="D89" s="199" t="e">
        <f>'10 kg   '!E72</f>
        <v>#N/A</v>
      </c>
      <c r="E89" s="367">
        <f>'DATOS 1'!V86</f>
        <v>160</v>
      </c>
      <c r="F89" s="367">
        <f>'DATOS 1'!W86</f>
        <v>500</v>
      </c>
      <c r="G89" s="200" t="e">
        <f>'10 kg   '!D47</f>
        <v>#DIV/0!</v>
      </c>
      <c r="H89" s="200" t="e">
        <f>'10 kg   '!D48</f>
        <v>#DIV/0!</v>
      </c>
      <c r="I89" s="200" t="e">
        <f>'10 kg   '!D49</f>
        <v>#DIV/0!</v>
      </c>
      <c r="J89" s="201" t="e">
        <f t="shared" si="1"/>
        <v>#N/A</v>
      </c>
    </row>
    <row r="90" spans="1:10" ht="15.95" customHeight="1" x14ac:dyDescent="0.25">
      <c r="A90" s="197">
        <v>18</v>
      </c>
      <c r="B90" s="213" t="e">
        <f>'20 kg '!I8</f>
        <v>#N/A</v>
      </c>
      <c r="C90" s="213" t="e">
        <f>'20 kg '!H9</f>
        <v>#N/A</v>
      </c>
      <c r="D90" s="199" t="e">
        <f>'20 kg '!E72</f>
        <v>#N/A</v>
      </c>
      <c r="E90" s="367">
        <f>'DATOS 1'!V87</f>
        <v>300</v>
      </c>
      <c r="F90" s="367">
        <f>'DATOS 1'!W87</f>
        <v>1000</v>
      </c>
      <c r="G90" s="200" t="e">
        <f>'20 kg '!D47</f>
        <v>#DIV/0!</v>
      </c>
      <c r="H90" s="200" t="e">
        <f>'20 kg '!D48</f>
        <v>#DIV/0!</v>
      </c>
      <c r="I90" s="200" t="e">
        <f>'20 kg '!D49</f>
        <v>#DIV/0!</v>
      </c>
      <c r="J90" s="201" t="e">
        <f t="shared" si="1"/>
        <v>#N/A</v>
      </c>
    </row>
    <row r="91" spans="1:10" x14ac:dyDescent="0.25">
      <c r="A91" s="197">
        <v>19</v>
      </c>
      <c r="B91" s="213"/>
      <c r="C91" s="213"/>
      <c r="D91" s="199"/>
      <c r="E91" s="359"/>
      <c r="F91" s="359"/>
      <c r="G91" s="200"/>
      <c r="H91" s="200"/>
      <c r="I91" s="200"/>
      <c r="J91" s="201"/>
    </row>
    <row r="92" spans="1:10" ht="28.5" customHeight="1" x14ac:dyDescent="0.25">
      <c r="A92" s="197">
        <v>20</v>
      </c>
      <c r="B92" s="213"/>
      <c r="C92" s="213"/>
      <c r="D92" s="199"/>
      <c r="E92" s="359"/>
      <c r="F92" s="359"/>
      <c r="G92" s="200"/>
      <c r="H92" s="200"/>
      <c r="I92" s="200"/>
      <c r="J92" s="201"/>
    </row>
    <row r="93" spans="1:10" ht="1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</row>
    <row r="94" spans="1:10" ht="18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</row>
    <row r="95" spans="1:10" ht="18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</row>
    <row r="96" spans="1:10" ht="18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</row>
    <row r="97" spans="1:10" ht="18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</row>
    <row r="98" spans="1:10" ht="16.5" x14ac:dyDescent="0.3">
      <c r="A98" s="550"/>
      <c r="B98" s="550"/>
      <c r="C98" s="550"/>
      <c r="D98" s="550"/>
      <c r="E98" s="550"/>
      <c r="H98" s="560" t="s">
        <v>309</v>
      </c>
      <c r="I98" s="560"/>
      <c r="J98" s="29">
        <f>J55</f>
        <v>0</v>
      </c>
    </row>
    <row r="99" spans="1:10" x14ac:dyDescent="0.25">
      <c r="E99" s="34"/>
    </row>
    <row r="100" spans="1:10" x14ac:dyDescent="0.25">
      <c r="A100" s="551" t="s">
        <v>304</v>
      </c>
      <c r="B100" s="551"/>
      <c r="C100" s="551"/>
      <c r="D100" s="551"/>
      <c r="E100" s="551"/>
      <c r="F100" s="551"/>
      <c r="G100" s="551"/>
      <c r="H100" s="551"/>
      <c r="I100" s="551"/>
      <c r="J100" s="551"/>
    </row>
    <row r="101" spans="1:10" x14ac:dyDescent="0.25">
      <c r="A101" s="551"/>
      <c r="B101" s="551"/>
      <c r="C101" s="551"/>
      <c r="D101" s="551"/>
      <c r="E101" s="551"/>
      <c r="F101" s="551"/>
      <c r="G101" s="551"/>
      <c r="H101" s="551"/>
      <c r="I101" s="551"/>
      <c r="J101" s="551"/>
    </row>
    <row r="102" spans="1:10" x14ac:dyDescent="0.25">
      <c r="A102" s="551"/>
      <c r="B102" s="551"/>
      <c r="C102" s="551"/>
      <c r="D102" s="551"/>
      <c r="E102" s="551"/>
      <c r="F102" s="551"/>
      <c r="G102" s="551"/>
      <c r="H102" s="551"/>
      <c r="I102" s="551"/>
      <c r="J102" s="551"/>
    </row>
    <row r="103" spans="1:10" x14ac:dyDescent="0.25">
      <c r="A103" s="551"/>
      <c r="B103" s="551"/>
      <c r="C103" s="551"/>
      <c r="D103" s="551"/>
      <c r="E103" s="551"/>
      <c r="F103" s="551"/>
      <c r="G103" s="551"/>
      <c r="H103" s="551"/>
      <c r="I103" s="551"/>
      <c r="J103" s="551"/>
    </row>
    <row r="104" spans="1:10" x14ac:dyDescent="0.25">
      <c r="A104" s="551"/>
      <c r="B104" s="551"/>
      <c r="C104" s="551"/>
      <c r="D104" s="551"/>
      <c r="E104" s="551"/>
      <c r="F104" s="551"/>
      <c r="G104" s="551"/>
      <c r="H104" s="551"/>
      <c r="I104" s="551"/>
      <c r="J104" s="551"/>
    </row>
    <row r="105" spans="1:10" x14ac:dyDescent="0.25">
      <c r="A105" s="551"/>
      <c r="B105" s="551"/>
      <c r="C105" s="551"/>
      <c r="D105" s="551"/>
      <c r="E105" s="551"/>
      <c r="F105" s="551"/>
      <c r="G105" s="551"/>
      <c r="H105" s="551"/>
      <c r="I105" s="551"/>
      <c r="J105" s="551"/>
    </row>
    <row r="107" spans="1:10" x14ac:dyDescent="0.25">
      <c r="A107" s="561" t="s">
        <v>88</v>
      </c>
      <c r="B107" s="561"/>
      <c r="C107" s="561"/>
      <c r="D107" s="561"/>
    </row>
    <row r="108" spans="1:10" x14ac:dyDescent="0.25">
      <c r="A108"/>
      <c r="B108"/>
      <c r="C108"/>
      <c r="D108"/>
      <c r="E108"/>
      <c r="F108"/>
      <c r="G108"/>
      <c r="H108"/>
      <c r="I108"/>
      <c r="J108"/>
    </row>
    <row r="109" spans="1:10" x14ac:dyDescent="0.25">
      <c r="A109" s="32"/>
      <c r="B109" s="32"/>
      <c r="C109" s="32"/>
      <c r="D109" s="32"/>
    </row>
    <row r="110" spans="1:10" x14ac:dyDescent="0.25">
      <c r="A110" s="16" t="s">
        <v>187</v>
      </c>
      <c r="B110" s="562"/>
      <c r="C110" s="562"/>
      <c r="D110" s="562"/>
      <c r="E110" s="562"/>
      <c r="F110" s="562"/>
      <c r="G110" s="562"/>
    </row>
    <row r="111" spans="1:10" x14ac:dyDescent="0.25">
      <c r="A111" s="16" t="s">
        <v>187</v>
      </c>
      <c r="B111" s="542"/>
      <c r="C111" s="542"/>
      <c r="D111" s="542"/>
      <c r="E111" s="542"/>
      <c r="F111" s="542"/>
      <c r="G111" s="542"/>
    </row>
    <row r="112" spans="1:10" x14ac:dyDescent="0.25">
      <c r="A112" s="16" t="s">
        <v>187</v>
      </c>
      <c r="B112" s="542"/>
      <c r="C112" s="542"/>
      <c r="D112" s="542"/>
      <c r="E112" s="542"/>
      <c r="F112" s="542"/>
      <c r="G112" s="542"/>
    </row>
    <row r="113" spans="1:10" x14ac:dyDescent="0.25">
      <c r="A113" s="16" t="s">
        <v>187</v>
      </c>
      <c r="B113" s="542"/>
      <c r="C113" s="542"/>
      <c r="D113" s="542"/>
      <c r="E113" s="542"/>
      <c r="F113" s="542"/>
      <c r="G113" s="542"/>
    </row>
    <row r="114" spans="1:10" x14ac:dyDescent="0.25">
      <c r="A114" s="16" t="s">
        <v>187</v>
      </c>
      <c r="B114" s="40"/>
      <c r="C114" s="40"/>
      <c r="D114" s="40"/>
      <c r="E114" s="40"/>
      <c r="F114" s="40"/>
      <c r="G114" s="40"/>
    </row>
    <row r="115" spans="1:10" x14ac:dyDescent="0.25">
      <c r="A115" s="16"/>
      <c r="B115" s="40"/>
      <c r="C115" s="40"/>
      <c r="D115" s="40"/>
      <c r="E115" s="40"/>
      <c r="F115" s="40"/>
      <c r="G115" s="40"/>
    </row>
    <row r="116" spans="1:10" x14ac:dyDescent="0.25">
      <c r="A116" s="13"/>
      <c r="B116" s="13"/>
      <c r="C116" s="13"/>
      <c r="D116" s="13"/>
      <c r="E116" s="13"/>
      <c r="F116" s="13"/>
      <c r="G116" s="4"/>
      <c r="H116" s="4"/>
    </row>
    <row r="118" spans="1:10" x14ac:dyDescent="0.25">
      <c r="A118" s="543" t="s">
        <v>32</v>
      </c>
      <c r="B118" s="543"/>
      <c r="C118" s="543"/>
      <c r="E118" s="11"/>
    </row>
    <row r="120" spans="1:10" x14ac:dyDescent="0.25">
      <c r="E120" s="12" t="s">
        <v>258</v>
      </c>
      <c r="G120" s="15" t="s">
        <v>136</v>
      </c>
      <c r="J120" s="31"/>
    </row>
    <row r="121" spans="1:10" ht="16.5" thickBot="1" x14ac:dyDescent="0.3">
      <c r="A121" s="11"/>
      <c r="B121" s="544"/>
      <c r="C121" s="544"/>
      <c r="D121" s="544"/>
      <c r="E121" s="544"/>
      <c r="G121" s="544"/>
      <c r="H121" s="544"/>
      <c r="I121" s="544"/>
      <c r="J121" s="544"/>
    </row>
    <row r="122" spans="1:10" x14ac:dyDescent="0.25">
      <c r="B122" s="545" t="s">
        <v>183</v>
      </c>
      <c r="C122" s="545"/>
      <c r="D122" s="545"/>
      <c r="E122" s="545"/>
      <c r="F122" s="26"/>
      <c r="G122" s="545" t="s">
        <v>315</v>
      </c>
      <c r="H122" s="545"/>
      <c r="I122" s="545"/>
      <c r="J122" s="25"/>
    </row>
    <row r="123" spans="1:10" x14ac:dyDescent="0.25">
      <c r="B123" s="546" t="e">
        <f>VLOOKUP($F$122,'DATOS 1'!$N$83:$Q$87,4,FALSE)</f>
        <v>#N/A</v>
      </c>
      <c r="C123" s="546"/>
      <c r="D123" s="546"/>
      <c r="E123" s="546"/>
      <c r="G123" s="4" t="e">
        <f>VLOOKUP($J$122,'DATOS 1'!N83:Q87,4,FALSE)</f>
        <v>#N/A</v>
      </c>
      <c r="H123" s="4"/>
      <c r="I123" s="4"/>
    </row>
    <row r="124" spans="1:10" ht="15.75" customHeight="1" x14ac:dyDescent="0.25">
      <c r="B124" s="546" t="e">
        <f>VLOOKUP($F$122,'DATOS 1'!$N$83:$Q$87,2,FALSE)</f>
        <v>#N/A</v>
      </c>
      <c r="C124" s="546"/>
      <c r="D124" s="546"/>
      <c r="E124" s="546"/>
      <c r="G124" s="547" t="e">
        <f>VLOOKUP($J$122,'DATOS 1'!$N$83:$Q$87,2,FALSE)</f>
        <v>#N/A</v>
      </c>
      <c r="H124" s="547"/>
      <c r="I124" s="547"/>
    </row>
    <row r="125" spans="1:10" x14ac:dyDescent="0.25">
      <c r="J125" s="31"/>
    </row>
    <row r="126" spans="1:10" x14ac:dyDescent="0.25">
      <c r="B126" s="548" t="s">
        <v>283</v>
      </c>
      <c r="C126" s="548"/>
      <c r="D126" s="548"/>
      <c r="E126" s="548"/>
      <c r="F126" s="549"/>
      <c r="G126" s="549"/>
      <c r="J126" s="31"/>
    </row>
    <row r="127" spans="1:10" x14ac:dyDescent="0.25">
      <c r="J127" s="31"/>
    </row>
    <row r="128" spans="1:10" x14ac:dyDescent="0.25">
      <c r="C128" s="541" t="s">
        <v>89</v>
      </c>
      <c r="D128" s="541"/>
      <c r="E128" s="541"/>
      <c r="F128" s="541"/>
      <c r="G128" s="541"/>
      <c r="H128" s="541"/>
      <c r="J128" s="31"/>
    </row>
  </sheetData>
  <mergeCells count="84">
    <mergeCell ref="H11:I11"/>
    <mergeCell ref="A1:J4"/>
    <mergeCell ref="A5:C5"/>
    <mergeCell ref="H5:I5"/>
    <mergeCell ref="A7:B7"/>
    <mergeCell ref="D7:G7"/>
    <mergeCell ref="A8:B8"/>
    <mergeCell ref="D8:I8"/>
    <mergeCell ref="A17:C17"/>
    <mergeCell ref="D17:G17"/>
    <mergeCell ref="A9:B9"/>
    <mergeCell ref="D9:G9"/>
    <mergeCell ref="A11:C11"/>
    <mergeCell ref="D11:E11"/>
    <mergeCell ref="F11:G11"/>
    <mergeCell ref="A13:E13"/>
    <mergeCell ref="A15:C15"/>
    <mergeCell ref="D15:E15"/>
    <mergeCell ref="A16:C16"/>
    <mergeCell ref="D16:G16"/>
    <mergeCell ref="A33:J33"/>
    <mergeCell ref="A18:C18"/>
    <mergeCell ref="D18:J18"/>
    <mergeCell ref="A19:C19"/>
    <mergeCell ref="D19:G19"/>
    <mergeCell ref="A21:E21"/>
    <mergeCell ref="A23:D23"/>
    <mergeCell ref="E23:J23"/>
    <mergeCell ref="B24:E24"/>
    <mergeCell ref="A25:D25"/>
    <mergeCell ref="A27:G27"/>
    <mergeCell ref="A29:I29"/>
    <mergeCell ref="A31:D31"/>
    <mergeCell ref="A35:D35"/>
    <mergeCell ref="A37:J37"/>
    <mergeCell ref="A39:G39"/>
    <mergeCell ref="A41:G41"/>
    <mergeCell ref="A43:G43"/>
    <mergeCell ref="I46:J46"/>
    <mergeCell ref="A47:B47"/>
    <mergeCell ref="C47:D47"/>
    <mergeCell ref="E47:F47"/>
    <mergeCell ref="A55:E55"/>
    <mergeCell ref="H55:I55"/>
    <mergeCell ref="A45:B46"/>
    <mergeCell ref="C45:D46"/>
    <mergeCell ref="E45:F46"/>
    <mergeCell ref="G45:J45"/>
    <mergeCell ref="G46:H46"/>
    <mergeCell ref="A57:J60"/>
    <mergeCell ref="A62:C62"/>
    <mergeCell ref="F62:G62"/>
    <mergeCell ref="H62:J62"/>
    <mergeCell ref="A63:C63"/>
    <mergeCell ref="F63:G63"/>
    <mergeCell ref="H63:J63"/>
    <mergeCell ref="B111:G111"/>
    <mergeCell ref="A65:I65"/>
    <mergeCell ref="A67:J67"/>
    <mergeCell ref="A69:E69"/>
    <mergeCell ref="A71:A72"/>
    <mergeCell ref="B71:B72"/>
    <mergeCell ref="C71:D71"/>
    <mergeCell ref="E71:E72"/>
    <mergeCell ref="F71:F72"/>
    <mergeCell ref="G71:I71"/>
    <mergeCell ref="A98:E98"/>
    <mergeCell ref="H98:I98"/>
    <mergeCell ref="A100:J105"/>
    <mergeCell ref="A107:D107"/>
    <mergeCell ref="B110:G110"/>
    <mergeCell ref="C128:H128"/>
    <mergeCell ref="B112:G112"/>
    <mergeCell ref="B113:G113"/>
    <mergeCell ref="A118:C118"/>
    <mergeCell ref="B121:E121"/>
    <mergeCell ref="G121:J121"/>
    <mergeCell ref="B122:E122"/>
    <mergeCell ref="G122:I122"/>
    <mergeCell ref="B123:E123"/>
    <mergeCell ref="B124:E124"/>
    <mergeCell ref="G124:I124"/>
    <mergeCell ref="B126:E126"/>
    <mergeCell ref="F126:G126"/>
  </mergeCells>
  <pageMargins left="0.70866141732283472" right="0.70866141732283472" top="0.6692913385826772" bottom="0" header="0.31496062992125984" footer="0.31496062992125984"/>
  <pageSetup scale="95" orientation="portrait" horizontalDpi="4294967293" r:id="rId1"/>
  <headerFooter>
    <oddHeader>&amp;C&amp;"-,Negrita"&amp;14                                                                                                                                                          INFORME DE VERIFICACIONES 
INTERMEDIAS  DE PESAS</oddHeader>
    <oddFooter>&amp;R
RT03-F24 Vr.3 (2018-04-25)
&amp;"Arial,Normal"&amp;9&amp;P de &amp;N</oddFooter>
  </headerFooter>
  <rowBreaks count="2" manualBreakCount="2">
    <brk id="53" max="16383" man="1"/>
    <brk id="93" max="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'DATOS 1'!$N$83:$N$87</xm:f>
          </x14:formula1>
          <xm:sqref>J122</xm:sqref>
        </x14:dataValidation>
        <x14:dataValidation type="list" allowBlank="1" showInputMessage="1" showErrorMessage="1">
          <x14:formula1>
            <xm:f>'DATOS 1'!$N$83:$N$85</xm:f>
          </x14:formula1>
          <xm:sqref>F122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B6FD03"/>
  </sheetPr>
  <dimension ref="A1:P82"/>
  <sheetViews>
    <sheetView showGridLines="0" view="pageBreakPreview" topLeftCell="A19" zoomScale="85" zoomScaleNormal="60" zoomScaleSheetLayoutView="85" workbookViewId="0">
      <selection activeCell="E6" sqref="E6"/>
    </sheetView>
  </sheetViews>
  <sheetFormatPr baseColWidth="10" defaultRowHeight="31.5" customHeight="1" x14ac:dyDescent="0.2"/>
  <cols>
    <col min="1" max="1" width="11.42578125" style="77" customWidth="1"/>
    <col min="2" max="2" width="12" style="77" customWidth="1"/>
    <col min="3" max="3" width="13.5703125" style="77" customWidth="1"/>
    <col min="4" max="4" width="16.140625" style="77" customWidth="1"/>
    <col min="5" max="5" width="14" style="77" customWidth="1"/>
    <col min="6" max="6" width="13.85546875" style="77" bestFit="1" customWidth="1"/>
    <col min="7" max="7" width="15.28515625" style="77" bestFit="1" customWidth="1"/>
    <col min="8" max="9" width="13.7109375" style="77" bestFit="1" customWidth="1"/>
    <col min="10" max="10" width="13.7109375" style="77" customWidth="1"/>
    <col min="11" max="16384" width="11.42578125" style="47"/>
  </cols>
  <sheetData>
    <row r="1" spans="1:16" ht="47.25" customHeight="1" thickBot="1" x14ac:dyDescent="0.25">
      <c r="A1" s="530"/>
      <c r="B1" s="531"/>
      <c r="C1" s="532" t="s">
        <v>305</v>
      </c>
      <c r="D1" s="533"/>
      <c r="E1" s="533"/>
      <c r="F1" s="533"/>
      <c r="G1" s="533"/>
      <c r="H1" s="533"/>
      <c r="I1" s="533"/>
      <c r="J1" s="534"/>
      <c r="K1" s="46"/>
      <c r="L1" s="46"/>
      <c r="M1" s="46"/>
      <c r="N1" s="46"/>
      <c r="O1" s="46"/>
      <c r="P1" s="46"/>
    </row>
    <row r="2" spans="1:16" s="50" customFormat="1" ht="9.75" customHeight="1" thickBot="1" x14ac:dyDescent="0.25">
      <c r="A2" s="48"/>
      <c r="B2" s="48"/>
      <c r="C2" s="49"/>
      <c r="D2" s="49"/>
      <c r="E2" s="49"/>
      <c r="F2" s="49"/>
      <c r="G2" s="49"/>
      <c r="H2" s="49"/>
      <c r="K2" s="51"/>
      <c r="M2" s="52"/>
    </row>
    <row r="3" spans="1:16" s="51" customFormat="1" ht="35.25" customHeight="1" thickBot="1" x14ac:dyDescent="0.25">
      <c r="A3" s="53" t="s">
        <v>33</v>
      </c>
      <c r="B3" s="54" t="s">
        <v>79</v>
      </c>
      <c r="C3" s="55" t="s">
        <v>214</v>
      </c>
      <c r="D3" s="55" t="s">
        <v>306</v>
      </c>
      <c r="E3" s="55" t="s">
        <v>307</v>
      </c>
      <c r="F3" s="56" t="s">
        <v>34</v>
      </c>
      <c r="G3" s="56" t="s">
        <v>35</v>
      </c>
      <c r="H3" s="57" t="s">
        <v>308</v>
      </c>
      <c r="I3" s="535"/>
      <c r="J3" s="536"/>
      <c r="K3" s="50"/>
    </row>
    <row r="4" spans="1:16" s="50" customFormat="1" ht="29.25" customHeight="1" thickBot="1" x14ac:dyDescent="0.25">
      <c r="A4" s="58" t="e">
        <f>VLOOKUP($I$3,'DATOS 1'!B6:J28,2,FALSE)</f>
        <v>#N/A</v>
      </c>
      <c r="B4" s="58" t="e">
        <f>VLOOKUP($I$3,'DATOS 1'!$B$6:$J$28,3,FALSE)</f>
        <v>#N/A</v>
      </c>
      <c r="C4" s="59" t="e">
        <f>VLOOKUP($I$3,'DATOS 1'!$B$6:$J$28,8,FALSE)</f>
        <v>#N/A</v>
      </c>
      <c r="D4" s="59" t="e">
        <f>VLOOKUP($I$3,'DATOS 1'!$B$6:$J$28,6,FALSE)</f>
        <v>#N/A</v>
      </c>
      <c r="E4" s="58" t="e">
        <f>VLOOKUP($I$3,'DATOS 1'!$B$6:$J$28,7,FALSE)</f>
        <v>#N/A</v>
      </c>
      <c r="F4" s="58" t="e">
        <f>VLOOKUP($I$3,'DATOS 1'!$B$6:$J$28,4,FALSE)</f>
        <v>#N/A</v>
      </c>
      <c r="G4" s="58" t="e">
        <f>VLOOKUP($I$3,'DATOS 1'!$B$6:$J$28,5,FALSE)</f>
        <v>#N/A</v>
      </c>
      <c r="H4" s="59" t="e">
        <f>VLOOKUP($I$3,'DATOS 1'!$B$6:$J$28,9,FALSE)</f>
        <v>#N/A</v>
      </c>
      <c r="I4" s="537"/>
      <c r="J4" s="538"/>
      <c r="K4" s="47"/>
      <c r="L4" s="60"/>
      <c r="M4" s="60"/>
    </row>
    <row r="5" spans="1:16" s="62" customFormat="1" ht="6.75" customHeight="1" thickBot="1" x14ac:dyDescent="0.25">
      <c r="A5" s="61"/>
      <c r="B5" s="61"/>
      <c r="C5" s="61"/>
      <c r="F5" s="61"/>
      <c r="G5" s="61"/>
      <c r="H5" s="61"/>
      <c r="K5" s="47"/>
    </row>
    <row r="6" spans="1:16" ht="31.5" customHeight="1" thickBot="1" x14ac:dyDescent="0.25">
      <c r="A6" s="527" t="s">
        <v>36</v>
      </c>
      <c r="B6" s="528"/>
      <c r="C6" s="528"/>
      <c r="D6" s="529"/>
      <c r="E6" s="41"/>
      <c r="F6" s="527" t="s">
        <v>37</v>
      </c>
      <c r="G6" s="528"/>
      <c r="H6" s="528"/>
      <c r="I6" s="529"/>
      <c r="J6" s="42"/>
    </row>
    <row r="7" spans="1:16" ht="31.5" customHeight="1" x14ac:dyDescent="0.2">
      <c r="A7" s="63" t="s">
        <v>38</v>
      </c>
      <c r="B7" s="64" t="e">
        <f>VLOOKUP($E$6,'DATOS 1'!N10:AA61,2,FALSE)</f>
        <v>#N/A</v>
      </c>
      <c r="C7" s="65" t="s">
        <v>23</v>
      </c>
      <c r="D7" s="66" t="e">
        <f>VLOOKUP($E$6,'DATOS 1'!N10:AA61,3,FALSE)</f>
        <v>#N/A</v>
      </c>
      <c r="E7" s="67"/>
      <c r="F7" s="63" t="s">
        <v>38</v>
      </c>
      <c r="G7" s="66" t="e">
        <f>VLOOKUP($J$6,'DATOS 1'!B36:I58,2,FALSE)</f>
        <v>#N/A</v>
      </c>
      <c r="H7" s="68" t="s">
        <v>23</v>
      </c>
      <c r="I7" s="66" t="e">
        <f>VLOOKUP($J$6,'DATOS 1'!B36:I58,3,FALSE)</f>
        <v>#N/A</v>
      </c>
      <c r="J7" s="69"/>
    </row>
    <row r="8" spans="1:16" ht="31.5" customHeight="1" x14ac:dyDescent="0.2">
      <c r="A8" s="70" t="s">
        <v>39</v>
      </c>
      <c r="B8" s="71" t="e">
        <f>VLOOKUP($E$6,'DATOS 1'!N10:AA61,4,FALSE)</f>
        <v>#N/A</v>
      </c>
      <c r="C8" s="72" t="s">
        <v>40</v>
      </c>
      <c r="D8" s="73" t="e">
        <f>VLOOKUP($E$6,'DATOS 1'!N10:AA61,5,FALSE)</f>
        <v>#N/A</v>
      </c>
      <c r="E8" s="67"/>
      <c r="F8" s="70" t="s">
        <v>39</v>
      </c>
      <c r="G8" s="71" t="e">
        <f>VLOOKUP($J$6,'DATOS 1'!B36:I58,4,FALSE)</f>
        <v>#N/A</v>
      </c>
      <c r="H8" s="72" t="s">
        <v>40</v>
      </c>
      <c r="I8" s="73" t="e">
        <f>VLOOKUP($J$6,'DATOS 1'!B36:I58,5,FALSE)</f>
        <v>#N/A</v>
      </c>
      <c r="J8" s="69"/>
    </row>
    <row r="9" spans="1:16" ht="31.5" customHeight="1" x14ac:dyDescent="0.2">
      <c r="A9" s="74" t="s">
        <v>41</v>
      </c>
      <c r="B9" s="71" t="e">
        <f>VLOOKUP($E$6,'DATOS 1'!N10:AA61,6,FALSE)</f>
        <v>#N/A</v>
      </c>
      <c r="C9" s="75" t="s">
        <v>31</v>
      </c>
      <c r="D9" s="76" t="e">
        <f>VLOOKUP($E$6,'DATOS 1'!N10:AA61,7,FALSE)</f>
        <v>#N/A</v>
      </c>
      <c r="F9" s="509" t="s">
        <v>91</v>
      </c>
      <c r="G9" s="510"/>
      <c r="H9" s="71" t="e">
        <f>VLOOKUP($J$6,'DATOS 1'!B36:I58,6,FALSE)</f>
        <v>#N/A</v>
      </c>
      <c r="I9" s="78" t="s">
        <v>1</v>
      </c>
      <c r="J9" s="69"/>
      <c r="K9" s="79"/>
    </row>
    <row r="10" spans="1:16" s="79" customFormat="1" ht="31.5" customHeight="1" x14ac:dyDescent="0.25">
      <c r="A10" s="509" t="s">
        <v>92</v>
      </c>
      <c r="B10" s="510"/>
      <c r="C10" s="71" t="e">
        <f>VLOOKUP($E$6,'DATOS 1'!N10:AA61,8,FALSE)</f>
        <v>#N/A</v>
      </c>
      <c r="D10" s="78" t="s">
        <v>1</v>
      </c>
      <c r="F10" s="509" t="s">
        <v>93</v>
      </c>
      <c r="G10" s="510"/>
      <c r="H10" s="71" t="e">
        <f>VLOOKUP($J$6,'DATOS 1'!B36:I58,7,FALSE)</f>
        <v>#N/A</v>
      </c>
      <c r="I10" s="78" t="s">
        <v>109</v>
      </c>
      <c r="J10" s="80"/>
    </row>
    <row r="11" spans="1:16" s="79" customFormat="1" ht="31.5" customHeight="1" thickBot="1" x14ac:dyDescent="0.3">
      <c r="A11" s="509" t="s">
        <v>94</v>
      </c>
      <c r="B11" s="510"/>
      <c r="C11" s="71" t="e">
        <f>VLOOKUP($E$6,'DATOS 1'!N10:AA61,9,FALSE)</f>
        <v>#N/A</v>
      </c>
      <c r="D11" s="78" t="s">
        <v>3</v>
      </c>
      <c r="E11" s="81"/>
      <c r="F11" s="539" t="s">
        <v>95</v>
      </c>
      <c r="G11" s="540"/>
      <c r="H11" s="82" t="e">
        <f>VLOOKUP($J$6,'DATOS 1'!B36:I58,8,FALSE)</f>
        <v>#N/A</v>
      </c>
      <c r="I11" s="83" t="s">
        <v>109</v>
      </c>
      <c r="J11" s="80"/>
    </row>
    <row r="12" spans="1:16" s="79" customFormat="1" ht="31.5" customHeight="1" thickBot="1" x14ac:dyDescent="0.3">
      <c r="A12" s="509" t="s">
        <v>96</v>
      </c>
      <c r="B12" s="510"/>
      <c r="C12" s="71" t="e">
        <f>VLOOKUP($E$6,'DATOS 1'!N10:AA61,10,FALSE)</f>
        <v>#N/A</v>
      </c>
      <c r="D12" s="78" t="s">
        <v>3</v>
      </c>
      <c r="E12" s="80"/>
      <c r="F12" s="80"/>
      <c r="G12" s="80"/>
      <c r="H12" s="80"/>
    </row>
    <row r="13" spans="1:16" s="79" customFormat="1" ht="31.5" customHeight="1" thickBot="1" x14ac:dyDescent="0.3">
      <c r="A13" s="509" t="s">
        <v>97</v>
      </c>
      <c r="B13" s="510"/>
      <c r="C13" s="71" t="e">
        <f>VLOOKUP($E$6,'DATOS 1'!N10:AA61,11,FALSE)</f>
        <v>#N/A</v>
      </c>
      <c r="D13" s="78" t="s">
        <v>109</v>
      </c>
      <c r="E13" s="80"/>
      <c r="F13" s="527" t="s">
        <v>43</v>
      </c>
      <c r="G13" s="528"/>
      <c r="H13" s="528"/>
      <c r="I13" s="529"/>
      <c r="J13" s="43"/>
    </row>
    <row r="14" spans="1:16" s="79" customFormat="1" ht="31.5" customHeight="1" x14ac:dyDescent="0.2">
      <c r="A14" s="509" t="s">
        <v>98</v>
      </c>
      <c r="B14" s="510"/>
      <c r="C14" s="71" t="e">
        <f>VLOOKUP($E$6,'DATOS 1'!N10:AA61,12,FALSE)</f>
        <v>#N/A</v>
      </c>
      <c r="D14" s="78" t="s">
        <v>109</v>
      </c>
      <c r="E14" s="80"/>
      <c r="F14" s="63" t="s">
        <v>23</v>
      </c>
      <c r="G14" s="64" t="e">
        <f>VLOOKUP($J$13,'DATOS 1'!$N$68:$Q$75,2,FALSE)</f>
        <v>#N/A</v>
      </c>
      <c r="H14" s="68" t="s">
        <v>39</v>
      </c>
      <c r="I14" s="64" t="e">
        <f>VLOOKUP($J$13,'DATOS 1'!$N$68:$R$75,3,FALSE)</f>
        <v>#N/A</v>
      </c>
      <c r="J14" s="84"/>
      <c r="K14" s="47"/>
    </row>
    <row r="15" spans="1:16" ht="31.5" customHeight="1" thickBot="1" x14ac:dyDescent="0.25">
      <c r="A15" s="511" t="s">
        <v>99</v>
      </c>
      <c r="B15" s="512"/>
      <c r="C15" s="82" t="e">
        <f>VLOOKUP($E$6,'DATOS 1'!N10:AA61,13,FALSE)</f>
        <v>#N/A</v>
      </c>
      <c r="D15" s="83" t="s">
        <v>109</v>
      </c>
      <c r="E15" s="69"/>
      <c r="F15" s="85" t="s">
        <v>90</v>
      </c>
      <c r="G15" s="82" t="e">
        <f>VLOOKUP($J$13,'DATOS 1'!$N$68:$Q$75,4,FALSE)</f>
        <v>#N/A</v>
      </c>
      <c r="H15" s="82" t="s">
        <v>1</v>
      </c>
      <c r="I15" s="86" t="s">
        <v>246</v>
      </c>
      <c r="J15" s="87" t="e">
        <f>VLOOKUP($J$13,'DATOS 1'!$N$68:$R$75,5,FALSE)</f>
        <v>#N/A</v>
      </c>
      <c r="K15" s="62"/>
    </row>
    <row r="16" spans="1:16" s="62" customFormat="1" ht="6.75" customHeight="1" thickBot="1" x14ac:dyDescent="0.25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47"/>
    </row>
    <row r="17" spans="1:11" ht="31.5" customHeight="1" thickBot="1" x14ac:dyDescent="0.25">
      <c r="A17" s="513" t="s">
        <v>44</v>
      </c>
      <c r="B17" s="514"/>
      <c r="C17" s="514"/>
      <c r="D17" s="514"/>
      <c r="E17" s="514"/>
      <c r="F17" s="514"/>
      <c r="G17" s="514"/>
      <c r="H17" s="514"/>
      <c r="I17" s="514"/>
      <c r="J17" s="515"/>
    </row>
    <row r="18" spans="1:11" ht="46.5" customHeight="1" thickBot="1" x14ac:dyDescent="0.25">
      <c r="A18" s="88" t="s">
        <v>23</v>
      </c>
      <c r="B18" s="89" t="e">
        <f>VLOOKUP($J$18,'DATOS 1'!B68:K87,2,FALSE)</f>
        <v>#N/A</v>
      </c>
      <c r="C18" s="90" t="s">
        <v>16</v>
      </c>
      <c r="D18" s="91" t="e">
        <f>VLOOKUP($J$18,'DATOS 1'!$B$67:$J$87,3,FALSE)</f>
        <v>#N/A</v>
      </c>
      <c r="E18" s="92" t="s">
        <v>41</v>
      </c>
      <c r="F18" s="516" t="e">
        <f>VLOOKUP($J$18,'DATOS 1'!$B$67:$K$87,10,FALSE)</f>
        <v>#N/A</v>
      </c>
      <c r="G18" s="517"/>
      <c r="H18" s="90" t="s">
        <v>42</v>
      </c>
      <c r="I18" s="93" t="e">
        <f>VLOOKUP($J$18,'DATOS 1'!$B$67:$J$87,9,FALSE)</f>
        <v>#N/A</v>
      </c>
      <c r="J18" s="44"/>
    </row>
    <row r="19" spans="1:11" ht="31.5" customHeight="1" thickBot="1" x14ac:dyDescent="0.25">
      <c r="A19" s="518" t="s">
        <v>266</v>
      </c>
      <c r="B19" s="519"/>
      <c r="C19" s="94" t="s">
        <v>45</v>
      </c>
      <c r="D19" s="95" t="e">
        <f>VLOOKUP(J19,'DATOS 1'!F89:I94,2,FALSE)</f>
        <v>#N/A</v>
      </c>
      <c r="E19" s="520" t="s">
        <v>46</v>
      </c>
      <c r="F19" s="521"/>
      <c r="G19" s="96" t="e">
        <f>VLOOKUP(J19,'DATOS 1'!F89:I94,3,FALSE)</f>
        <v>#N/A</v>
      </c>
      <c r="H19" s="207" t="s">
        <v>22</v>
      </c>
      <c r="I19" s="96" t="e">
        <f>VLOOKUP(J19,'DATOS 1'!F89:I94,4,FALSE)</f>
        <v>#N/A</v>
      </c>
      <c r="J19" s="44"/>
      <c r="K19" s="98"/>
    </row>
    <row r="20" spans="1:11" s="98" customFormat="1" ht="15" customHeight="1" thickBot="1" x14ac:dyDescent="0.25">
      <c r="A20" s="99"/>
      <c r="B20" s="99"/>
      <c r="C20" s="99"/>
      <c r="D20" s="99"/>
      <c r="E20" s="99"/>
      <c r="F20" s="99"/>
      <c r="G20" s="99"/>
      <c r="H20" s="99"/>
      <c r="I20" s="99"/>
      <c r="J20" s="99"/>
      <c r="K20" s="100"/>
    </row>
    <row r="21" spans="1:11" s="100" customFormat="1" ht="31.5" customHeight="1" thickBot="1" x14ac:dyDescent="0.25">
      <c r="A21" s="481" t="s">
        <v>47</v>
      </c>
      <c r="B21" s="482"/>
      <c r="C21" s="482"/>
      <c r="D21" s="482"/>
      <c r="E21" s="482"/>
      <c r="F21" s="482"/>
      <c r="G21" s="482"/>
      <c r="H21" s="482"/>
      <c r="I21" s="482"/>
      <c r="J21" s="483"/>
      <c r="K21" s="99"/>
    </row>
    <row r="22" spans="1:11" s="99" customFormat="1" ht="2.25" customHeight="1" thickBot="1" x14ac:dyDescent="0.25">
      <c r="A22" s="101"/>
      <c r="B22" s="102"/>
      <c r="C22" s="102"/>
      <c r="D22" s="102"/>
      <c r="E22" s="102"/>
      <c r="F22" s="102"/>
      <c r="G22" s="102"/>
      <c r="H22" s="102"/>
      <c r="I22" s="102"/>
      <c r="J22" s="103"/>
      <c r="K22" s="100"/>
    </row>
    <row r="23" spans="1:11" s="100" customFormat="1" ht="31.5" customHeight="1" thickBot="1" x14ac:dyDescent="0.25">
      <c r="A23" s="104" t="s">
        <v>48</v>
      </c>
      <c r="B23" s="24"/>
      <c r="C23" s="495" t="s">
        <v>45</v>
      </c>
      <c r="D23" s="496"/>
      <c r="E23" s="18"/>
      <c r="F23" s="497" t="s">
        <v>46</v>
      </c>
      <c r="G23" s="498"/>
      <c r="H23" s="22"/>
      <c r="I23" s="105" t="s">
        <v>22</v>
      </c>
      <c r="J23" s="45"/>
      <c r="K23" s="98"/>
    </row>
    <row r="24" spans="1:11" s="98" customFormat="1" ht="15" customHeight="1" thickBot="1" x14ac:dyDescent="0.25">
      <c r="A24" s="99"/>
      <c r="B24" s="99"/>
      <c r="C24" s="99"/>
      <c r="D24" s="99"/>
      <c r="E24" s="99"/>
      <c r="F24" s="99"/>
      <c r="G24" s="99"/>
      <c r="H24" s="99"/>
      <c r="I24" s="99"/>
      <c r="J24" s="44"/>
      <c r="K24" s="100"/>
    </row>
    <row r="25" spans="1:11" s="100" customFormat="1" ht="29.25" customHeight="1" thickBot="1" x14ac:dyDescent="0.25">
      <c r="A25" s="205" t="s">
        <v>186</v>
      </c>
      <c r="B25" s="107">
        <v>6</v>
      </c>
      <c r="C25" s="522" t="s">
        <v>49</v>
      </c>
      <c r="D25" s="523"/>
      <c r="E25" s="523"/>
      <c r="F25" s="523"/>
      <c r="G25" s="523"/>
      <c r="H25" s="524"/>
      <c r="I25" s="525" t="s">
        <v>215</v>
      </c>
      <c r="J25" s="526"/>
    </row>
    <row r="26" spans="1:11" s="100" customFormat="1" ht="31.5" customHeight="1" thickBot="1" x14ac:dyDescent="0.25">
      <c r="A26" s="493" t="s">
        <v>50</v>
      </c>
      <c r="B26" s="506"/>
      <c r="C26" s="108">
        <v>1</v>
      </c>
      <c r="D26" s="108">
        <v>2</v>
      </c>
      <c r="E26" s="108">
        <v>3</v>
      </c>
      <c r="F26" s="108">
        <v>4</v>
      </c>
      <c r="G26" s="108">
        <v>5</v>
      </c>
      <c r="H26" s="109">
        <v>6</v>
      </c>
      <c r="I26" s="507"/>
      <c r="J26" s="508"/>
    </row>
    <row r="27" spans="1:11" s="100" customFormat="1" ht="31.5" customHeight="1" x14ac:dyDescent="0.2">
      <c r="A27" s="493" t="s">
        <v>51</v>
      </c>
      <c r="B27" s="206" t="s">
        <v>0</v>
      </c>
      <c r="C27" s="27"/>
      <c r="D27" s="27"/>
      <c r="E27" s="27"/>
      <c r="F27" s="27"/>
      <c r="G27" s="27"/>
      <c r="H27" s="27"/>
      <c r="I27" s="99"/>
      <c r="J27" s="99"/>
    </row>
    <row r="28" spans="1:11" s="100" customFormat="1" ht="31.5" customHeight="1" x14ac:dyDescent="0.2">
      <c r="A28" s="493"/>
      <c r="B28" s="206" t="s">
        <v>2</v>
      </c>
      <c r="C28" s="27"/>
      <c r="D28" s="27"/>
      <c r="E28" s="27"/>
      <c r="F28" s="27"/>
      <c r="G28" s="27"/>
      <c r="H28" s="27"/>
      <c r="I28" s="99"/>
      <c r="J28" s="99"/>
    </row>
    <row r="29" spans="1:11" s="100" customFormat="1" ht="31.5" customHeight="1" x14ac:dyDescent="0.2">
      <c r="A29" s="493"/>
      <c r="B29" s="206" t="s">
        <v>2</v>
      </c>
      <c r="C29" s="27"/>
      <c r="D29" s="27"/>
      <c r="E29" s="27"/>
      <c r="F29" s="27"/>
      <c r="G29" s="27"/>
      <c r="H29" s="27"/>
      <c r="I29" s="99"/>
      <c r="J29" s="99"/>
    </row>
    <row r="30" spans="1:11" s="100" customFormat="1" ht="31.5" customHeight="1" thickBot="1" x14ac:dyDescent="0.25">
      <c r="A30" s="494"/>
      <c r="B30" s="111" t="s">
        <v>0</v>
      </c>
      <c r="C30" s="28"/>
      <c r="D30" s="28"/>
      <c r="E30" s="28"/>
      <c r="F30" s="28"/>
      <c r="G30" s="28"/>
      <c r="H30" s="28"/>
      <c r="I30" s="99"/>
      <c r="J30" s="99"/>
      <c r="K30" s="98"/>
    </row>
    <row r="31" spans="1:11" s="98" customFormat="1" ht="15" customHeight="1" thickBot="1" x14ac:dyDescent="0.25">
      <c r="A31" s="99"/>
      <c r="B31" s="99"/>
      <c r="C31" s="99"/>
      <c r="D31" s="99"/>
      <c r="E31" s="99"/>
      <c r="F31" s="99"/>
      <c r="G31" s="99"/>
      <c r="H31" s="99"/>
      <c r="I31" s="99"/>
      <c r="J31" s="99"/>
      <c r="K31" s="100"/>
    </row>
    <row r="32" spans="1:11" s="100" customFormat="1" ht="31.5" customHeight="1" thickBot="1" x14ac:dyDescent="0.25">
      <c r="A32" s="112" t="s">
        <v>52</v>
      </c>
      <c r="B32" s="19"/>
      <c r="C32" s="495" t="s">
        <v>45</v>
      </c>
      <c r="D32" s="496"/>
      <c r="E32" s="18"/>
      <c r="F32" s="497" t="s">
        <v>46</v>
      </c>
      <c r="G32" s="498"/>
      <c r="H32" s="22"/>
      <c r="I32" s="113" t="s">
        <v>22</v>
      </c>
      <c r="J32" s="23"/>
      <c r="K32" s="98"/>
    </row>
    <row r="33" spans="1:11" s="98" customFormat="1" ht="12" customHeight="1" x14ac:dyDescent="0.2">
      <c r="A33" s="114"/>
      <c r="B33" s="114"/>
      <c r="C33" s="114"/>
      <c r="D33" s="114"/>
      <c r="E33" s="114"/>
      <c r="F33" s="114"/>
      <c r="G33" s="114"/>
      <c r="H33" s="114"/>
      <c r="I33" s="114"/>
      <c r="J33" s="114"/>
      <c r="K33" s="100"/>
    </row>
    <row r="34" spans="1:11" s="100" customFormat="1" ht="15" customHeight="1" thickBot="1" x14ac:dyDescent="0.25">
      <c r="A34" s="115"/>
      <c r="B34" s="115"/>
      <c r="C34" s="115"/>
      <c r="D34" s="115"/>
      <c r="E34" s="115"/>
      <c r="F34" s="115"/>
      <c r="G34" s="115"/>
      <c r="H34" s="115"/>
      <c r="I34" s="115"/>
      <c r="J34" s="115"/>
    </row>
    <row r="35" spans="1:11" s="100" customFormat="1" ht="32.25" customHeight="1" thickBot="1" x14ac:dyDescent="0.25">
      <c r="A35" s="481" t="s">
        <v>53</v>
      </c>
      <c r="B35" s="482"/>
      <c r="C35" s="482"/>
      <c r="D35" s="482"/>
      <c r="E35" s="482"/>
      <c r="F35" s="482"/>
      <c r="G35" s="482"/>
      <c r="H35" s="482"/>
      <c r="I35" s="482"/>
      <c r="J35" s="483"/>
    </row>
    <row r="36" spans="1:11" s="100" customFormat="1" ht="3.75" customHeight="1" thickBot="1" x14ac:dyDescent="0.25">
      <c r="A36" s="114"/>
      <c r="B36" s="99"/>
      <c r="C36" s="99"/>
      <c r="D36" s="99"/>
      <c r="E36" s="99"/>
      <c r="F36" s="99"/>
      <c r="G36" s="99"/>
      <c r="H36" s="99"/>
      <c r="I36" s="99"/>
      <c r="J36" s="114"/>
    </row>
    <row r="37" spans="1:11" s="100" customFormat="1" ht="31.5" customHeight="1" thickBot="1" x14ac:dyDescent="0.25">
      <c r="A37" s="99"/>
      <c r="B37" s="464" t="s">
        <v>54</v>
      </c>
      <c r="C37" s="465"/>
      <c r="D37" s="465"/>
      <c r="E37" s="465"/>
      <c r="F37" s="465"/>
      <c r="G37" s="465"/>
      <c r="H37" s="466"/>
      <c r="I37" s="99"/>
      <c r="J37" s="99"/>
    </row>
    <row r="38" spans="1:11" s="100" customFormat="1" ht="31.5" customHeight="1" thickBot="1" x14ac:dyDescent="0.25">
      <c r="A38" s="99"/>
      <c r="B38" s="116" t="s">
        <v>50</v>
      </c>
      <c r="C38" s="117">
        <v>1</v>
      </c>
      <c r="D38" s="206">
        <v>2</v>
      </c>
      <c r="E38" s="206">
        <v>3</v>
      </c>
      <c r="F38" s="206">
        <v>4</v>
      </c>
      <c r="G38" s="206">
        <v>5</v>
      </c>
      <c r="H38" s="118">
        <v>6</v>
      </c>
      <c r="I38" s="99"/>
      <c r="J38" s="99"/>
    </row>
    <row r="39" spans="1:11" s="100" customFormat="1" ht="31.5" customHeight="1" x14ac:dyDescent="0.2">
      <c r="A39" s="119"/>
      <c r="B39" s="120"/>
      <c r="C39" s="121" t="e">
        <f>+AVERAGE(C27,C30)</f>
        <v>#DIV/0!</v>
      </c>
      <c r="D39" s="122" t="e">
        <f t="shared" ref="D39:H39" si="0">+AVERAGE(D27,D30)</f>
        <v>#DIV/0!</v>
      </c>
      <c r="E39" s="122" t="e">
        <f t="shared" si="0"/>
        <v>#DIV/0!</v>
      </c>
      <c r="F39" s="122" t="e">
        <f t="shared" si="0"/>
        <v>#DIV/0!</v>
      </c>
      <c r="G39" s="122" t="e">
        <f t="shared" si="0"/>
        <v>#DIV/0!</v>
      </c>
      <c r="H39" s="123" t="e">
        <f t="shared" si="0"/>
        <v>#DIV/0!</v>
      </c>
      <c r="I39" s="99"/>
      <c r="J39" s="99"/>
    </row>
    <row r="40" spans="1:11" s="100" customFormat="1" ht="31.5" customHeight="1" x14ac:dyDescent="0.2">
      <c r="A40" s="119"/>
      <c r="B40" s="124"/>
      <c r="C40" s="125" t="e">
        <f>+AVERAGE(C28:C29)</f>
        <v>#DIV/0!</v>
      </c>
      <c r="D40" s="126" t="e">
        <f t="shared" ref="D40:H40" si="1">+AVERAGE(D28:D29)</f>
        <v>#DIV/0!</v>
      </c>
      <c r="E40" s="126" t="e">
        <f t="shared" si="1"/>
        <v>#DIV/0!</v>
      </c>
      <c r="F40" s="126" t="e">
        <f t="shared" si="1"/>
        <v>#DIV/0!</v>
      </c>
      <c r="G40" s="126" t="e">
        <f t="shared" si="1"/>
        <v>#DIV/0!</v>
      </c>
      <c r="H40" s="127" t="e">
        <f t="shared" si="1"/>
        <v>#DIV/0!</v>
      </c>
      <c r="I40" s="99"/>
      <c r="J40" s="99"/>
    </row>
    <row r="41" spans="1:11" s="100" customFormat="1" ht="31.5" customHeight="1" thickBot="1" x14ac:dyDescent="0.25">
      <c r="A41" s="119"/>
      <c r="B41" s="128"/>
      <c r="C41" s="129" t="e">
        <f>+C40-C39</f>
        <v>#DIV/0!</v>
      </c>
      <c r="D41" s="130" t="e">
        <f t="shared" ref="D41:H41" si="2">+D40-D39</f>
        <v>#DIV/0!</v>
      </c>
      <c r="E41" s="130" t="e">
        <f t="shared" si="2"/>
        <v>#DIV/0!</v>
      </c>
      <c r="F41" s="130" t="e">
        <f t="shared" si="2"/>
        <v>#DIV/0!</v>
      </c>
      <c r="G41" s="130" t="e">
        <f t="shared" si="2"/>
        <v>#DIV/0!</v>
      </c>
      <c r="H41" s="131" t="e">
        <f t="shared" si="2"/>
        <v>#DIV/0!</v>
      </c>
      <c r="I41" s="99"/>
      <c r="J41" s="99"/>
    </row>
    <row r="42" spans="1:11" s="100" customFormat="1" ht="31.5" customHeight="1" thickBot="1" x14ac:dyDescent="0.25">
      <c r="A42" s="99"/>
      <c r="B42" s="132" t="s">
        <v>55</v>
      </c>
      <c r="C42" s="133" t="e">
        <f>+AVERAGE(C41:H41)</f>
        <v>#DIV/0!</v>
      </c>
      <c r="D42" s="99"/>
      <c r="E42" s="99"/>
      <c r="F42" s="99"/>
      <c r="G42" s="99"/>
      <c r="H42" s="99"/>
      <c r="I42" s="99"/>
      <c r="J42" s="99"/>
    </row>
    <row r="43" spans="1:11" s="100" customFormat="1" ht="31.5" customHeight="1" thickBot="1" x14ac:dyDescent="0.25">
      <c r="A43" s="99"/>
      <c r="B43" s="134" t="s">
        <v>110</v>
      </c>
      <c r="C43" s="135" t="e">
        <f>+STDEV(C41:H41)</f>
        <v>#DIV/0!</v>
      </c>
      <c r="D43" s="99"/>
      <c r="E43" s="99"/>
      <c r="F43" s="99"/>
      <c r="G43" s="99"/>
      <c r="H43" s="99"/>
      <c r="I43" s="99"/>
      <c r="J43" s="99"/>
      <c r="K43" s="98"/>
    </row>
    <row r="44" spans="1:11" s="98" customFormat="1" ht="15" customHeight="1" x14ac:dyDescent="0.2">
      <c r="A44" s="99"/>
      <c r="B44" s="99"/>
      <c r="C44" s="99"/>
      <c r="D44" s="99"/>
      <c r="E44" s="99"/>
      <c r="F44" s="99"/>
      <c r="G44" s="136"/>
      <c r="H44" s="99"/>
      <c r="I44" s="99"/>
      <c r="J44" s="99"/>
      <c r="K44" s="100"/>
    </row>
    <row r="45" spans="1:11" s="100" customFormat="1" ht="31.5" customHeight="1" thickBot="1" x14ac:dyDescent="0.25">
      <c r="A45" s="499" t="s">
        <v>56</v>
      </c>
      <c r="B45" s="499"/>
      <c r="C45" s="499"/>
      <c r="D45" s="499"/>
      <c r="E45" s="499"/>
      <c r="F45" s="499"/>
      <c r="G45" s="499"/>
      <c r="H45" s="499"/>
      <c r="I45" s="499"/>
      <c r="J45" s="499"/>
    </row>
    <row r="46" spans="1:11" s="100" customFormat="1" ht="31.5" customHeight="1" thickBot="1" x14ac:dyDescent="0.25">
      <c r="A46" s="99"/>
      <c r="B46" s="500" t="s">
        <v>57</v>
      </c>
      <c r="C46" s="501"/>
      <c r="D46" s="137" t="s">
        <v>58</v>
      </c>
      <c r="E46" s="99"/>
      <c r="F46" s="99"/>
      <c r="G46" s="99"/>
      <c r="H46" s="136"/>
      <c r="I46" s="99"/>
      <c r="J46" s="99"/>
    </row>
    <row r="47" spans="1:11" s="100" customFormat="1" ht="31.5" customHeight="1" x14ac:dyDescent="0.2">
      <c r="A47" s="99"/>
      <c r="B47" s="502" t="s">
        <v>45</v>
      </c>
      <c r="C47" s="503"/>
      <c r="D47" s="138" t="e">
        <f>+AVERAGE(E32,E23)</f>
        <v>#DIV/0!</v>
      </c>
      <c r="E47" s="99"/>
      <c r="F47" s="491" t="s">
        <v>100</v>
      </c>
      <c r="G47" s="492"/>
      <c r="H47" s="139" t="e">
        <f>+(0.34848*D49-0.009024*D48*EXP(0.0612*D47))/(273.15+D47)</f>
        <v>#DIV/0!</v>
      </c>
      <c r="I47" s="140" t="s">
        <v>103</v>
      </c>
      <c r="J47" s="99"/>
    </row>
    <row r="48" spans="1:11" s="100" customFormat="1" ht="31.5" customHeight="1" thickBot="1" x14ac:dyDescent="0.25">
      <c r="A48" s="99"/>
      <c r="B48" s="502" t="s">
        <v>46</v>
      </c>
      <c r="C48" s="503"/>
      <c r="D48" s="138" t="e">
        <f>+AVERAGE(H32,H23)</f>
        <v>#DIV/0!</v>
      </c>
      <c r="E48" s="99"/>
      <c r="F48" s="504" t="s">
        <v>101</v>
      </c>
      <c r="G48" s="505"/>
      <c r="H48" s="141" t="e">
        <f>+H47*((0.001)^2+(0.0001*I19/2)^2+(-0.0034*D19/2)^2+(-0.1*G19/2)^2)^0.5</f>
        <v>#DIV/0!</v>
      </c>
      <c r="I48" s="142" t="s">
        <v>103</v>
      </c>
      <c r="J48" s="99"/>
    </row>
    <row r="49" spans="1:11" s="100" customFormat="1" ht="31.5" customHeight="1" thickBot="1" x14ac:dyDescent="0.25">
      <c r="A49" s="99"/>
      <c r="B49" s="489" t="s">
        <v>22</v>
      </c>
      <c r="C49" s="490"/>
      <c r="D49" s="143" t="e">
        <f>+AVERAGE(J32,J24)</f>
        <v>#DIV/0!</v>
      </c>
      <c r="E49" s="99"/>
      <c r="F49" s="491" t="s">
        <v>102</v>
      </c>
      <c r="G49" s="492"/>
      <c r="H49" s="144">
        <v>1.2</v>
      </c>
      <c r="I49" s="142" t="s">
        <v>103</v>
      </c>
      <c r="J49" s="99"/>
      <c r="K49" s="98"/>
    </row>
    <row r="50" spans="1:11" s="98" customFormat="1" ht="15" customHeight="1" thickBot="1" x14ac:dyDescent="0.25">
      <c r="A50" s="99"/>
      <c r="B50" s="99"/>
      <c r="C50" s="99"/>
      <c r="D50" s="99"/>
      <c r="E50" s="99"/>
      <c r="F50" s="99"/>
      <c r="G50" s="99"/>
      <c r="H50" s="99"/>
      <c r="I50" s="99"/>
      <c r="J50" s="99"/>
      <c r="K50" s="100"/>
    </row>
    <row r="51" spans="1:11" s="100" customFormat="1" ht="31.5" customHeight="1" thickBot="1" x14ac:dyDescent="0.25">
      <c r="A51" s="464" t="s">
        <v>59</v>
      </c>
      <c r="B51" s="465"/>
      <c r="C51" s="465"/>
      <c r="D51" s="465"/>
      <c r="E51" s="465"/>
      <c r="F51" s="465"/>
      <c r="G51" s="465"/>
      <c r="H51" s="465"/>
      <c r="I51" s="465"/>
      <c r="J51" s="466"/>
    </row>
    <row r="52" spans="1:11" s="100" customFormat="1" ht="31.5" customHeight="1" x14ac:dyDescent="0.35">
      <c r="A52" s="99"/>
      <c r="B52" s="145" t="s">
        <v>60</v>
      </c>
      <c r="C52" s="146"/>
      <c r="D52" s="467" t="s">
        <v>104</v>
      </c>
      <c r="E52" s="467"/>
      <c r="F52" s="147" t="s">
        <v>61</v>
      </c>
      <c r="G52" s="148" t="s">
        <v>62</v>
      </c>
      <c r="H52" s="468" t="s">
        <v>63</v>
      </c>
      <c r="I52" s="469"/>
      <c r="J52" s="99"/>
    </row>
    <row r="53" spans="1:11" s="100" customFormat="1" ht="31.5" customHeight="1" thickBot="1" x14ac:dyDescent="0.25">
      <c r="A53" s="99"/>
      <c r="B53" s="149" t="e">
        <f>+C42</f>
        <v>#DIV/0!</v>
      </c>
      <c r="C53" s="150" t="s">
        <v>1</v>
      </c>
      <c r="D53" s="151" t="e">
        <f>+C10+C11/1000</f>
        <v>#N/A</v>
      </c>
      <c r="E53" s="150" t="s">
        <v>1</v>
      </c>
      <c r="F53" s="151" t="e">
        <f>+(H47-H49)*(1/H10-1/C13)</f>
        <v>#DIV/0!</v>
      </c>
      <c r="G53" s="152"/>
      <c r="H53" s="144" t="e">
        <f>+(B53+D53*F53)*1000</f>
        <v>#DIV/0!</v>
      </c>
      <c r="I53" s="142" t="s">
        <v>3</v>
      </c>
      <c r="J53" s="99"/>
      <c r="K53" s="98"/>
    </row>
    <row r="54" spans="1:11" s="98" customFormat="1" ht="15" customHeight="1" x14ac:dyDescent="0.2">
      <c r="A54" s="99"/>
      <c r="B54" s="99"/>
      <c r="C54" s="99"/>
      <c r="D54" s="99"/>
      <c r="E54" s="99"/>
      <c r="F54" s="99"/>
      <c r="G54" s="99"/>
      <c r="H54" s="99"/>
      <c r="I54" s="99"/>
      <c r="J54" s="99"/>
      <c r="K54" s="100"/>
    </row>
    <row r="55" spans="1:11" s="100" customFormat="1" ht="31.5" customHeight="1" x14ac:dyDescent="0.2">
      <c r="A55" s="470" t="s">
        <v>64</v>
      </c>
      <c r="B55" s="471"/>
      <c r="C55" s="471"/>
      <c r="D55" s="471"/>
      <c r="E55" s="471"/>
      <c r="F55" s="471"/>
      <c r="G55" s="471"/>
      <c r="H55" s="471"/>
      <c r="I55" s="471"/>
      <c r="J55" s="471"/>
      <c r="K55" s="98"/>
    </row>
    <row r="56" spans="1:11" s="98" customFormat="1" ht="15" customHeight="1" thickBot="1" x14ac:dyDescent="0.25">
      <c r="A56" s="99"/>
      <c r="B56" s="99"/>
      <c r="C56" s="99"/>
      <c r="D56" s="99"/>
      <c r="E56" s="99"/>
      <c r="F56" s="99"/>
      <c r="G56" s="99"/>
      <c r="H56" s="99"/>
      <c r="I56" s="99"/>
      <c r="J56" s="99"/>
      <c r="K56" s="100"/>
    </row>
    <row r="57" spans="1:11" s="100" customFormat="1" ht="31.5" customHeight="1" thickBot="1" x14ac:dyDescent="0.25">
      <c r="A57" s="472" t="s">
        <v>57</v>
      </c>
      <c r="B57" s="473"/>
      <c r="C57" s="474" t="s">
        <v>65</v>
      </c>
      <c r="D57" s="475"/>
      <c r="E57" s="153"/>
      <c r="F57" s="476"/>
      <c r="G57" s="476"/>
      <c r="H57" s="476"/>
      <c r="I57" s="476"/>
      <c r="J57" s="99"/>
    </row>
    <row r="58" spans="1:11" s="100" customFormat="1" ht="31.5" customHeight="1" x14ac:dyDescent="0.2">
      <c r="A58" s="154" t="s">
        <v>66</v>
      </c>
      <c r="B58" s="155"/>
      <c r="C58" s="156" t="e">
        <f>+C43/B25^0.5*1000</f>
        <v>#DIV/0!</v>
      </c>
      <c r="D58" s="157" t="s">
        <v>3</v>
      </c>
      <c r="E58" s="158"/>
      <c r="F58" s="476"/>
      <c r="G58" s="476"/>
      <c r="H58" s="476"/>
      <c r="I58" s="476"/>
      <c r="J58" s="99"/>
    </row>
    <row r="59" spans="1:11" s="100" customFormat="1" ht="31.5" customHeight="1" x14ac:dyDescent="0.2">
      <c r="A59" s="159" t="s">
        <v>67</v>
      </c>
      <c r="B59" s="160" t="s">
        <v>68</v>
      </c>
      <c r="C59" s="161" t="e">
        <f>+C12/2</f>
        <v>#N/A</v>
      </c>
      <c r="D59" s="162" t="s">
        <v>3</v>
      </c>
      <c r="E59" s="158"/>
      <c r="F59" s="476"/>
      <c r="G59" s="476"/>
      <c r="H59" s="476"/>
      <c r="I59" s="476"/>
      <c r="J59" s="99"/>
    </row>
    <row r="60" spans="1:11" s="100" customFormat="1" ht="31.5" customHeight="1" x14ac:dyDescent="0.2">
      <c r="A60" s="163" t="s">
        <v>69</v>
      </c>
      <c r="B60" s="164"/>
      <c r="C60" s="165" t="e">
        <f>+C12/3^0.5</f>
        <v>#N/A</v>
      </c>
      <c r="D60" s="162" t="s">
        <v>3</v>
      </c>
      <c r="E60" s="158"/>
      <c r="F60" s="476"/>
      <c r="G60" s="476"/>
      <c r="H60" s="476"/>
      <c r="I60" s="476"/>
      <c r="J60" s="99"/>
    </row>
    <row r="61" spans="1:11" s="100" customFormat="1" ht="31.5" customHeight="1" x14ac:dyDescent="0.25">
      <c r="A61" s="166" t="s">
        <v>70</v>
      </c>
      <c r="B61" s="167"/>
      <c r="C61" s="168" t="e">
        <f>+SQRT(SUMSQ(C59:C60))</f>
        <v>#N/A</v>
      </c>
      <c r="D61" s="169" t="s">
        <v>3</v>
      </c>
      <c r="E61" s="158"/>
      <c r="F61" s="476"/>
      <c r="G61" s="476"/>
      <c r="H61" s="476"/>
      <c r="I61" s="476"/>
      <c r="J61" s="99"/>
    </row>
    <row r="62" spans="1:11" s="100" customFormat="1" ht="31.5" customHeight="1" x14ac:dyDescent="0.2">
      <c r="A62" s="159" t="s">
        <v>71</v>
      </c>
      <c r="B62" s="160"/>
      <c r="C62" s="170" t="e">
        <f>+H48</f>
        <v>#DIV/0!</v>
      </c>
      <c r="D62" s="162" t="s">
        <v>103</v>
      </c>
      <c r="E62" s="99"/>
      <c r="F62" s="476"/>
      <c r="G62" s="476"/>
      <c r="H62" s="476"/>
      <c r="I62" s="476"/>
      <c r="J62" s="99"/>
    </row>
    <row r="63" spans="1:11" s="100" customFormat="1" ht="31.5" customHeight="1" x14ac:dyDescent="0.2">
      <c r="A63" s="159" t="s">
        <v>72</v>
      </c>
      <c r="B63" s="160"/>
      <c r="C63" s="171" t="e">
        <f>+H11/2</f>
        <v>#N/A</v>
      </c>
      <c r="D63" s="162" t="s">
        <v>103</v>
      </c>
      <c r="E63" s="99"/>
      <c r="F63" s="476"/>
      <c r="G63" s="476"/>
      <c r="H63" s="476"/>
      <c r="I63" s="476"/>
      <c r="J63" s="99"/>
    </row>
    <row r="64" spans="1:11" s="100" customFormat="1" ht="31.5" customHeight="1" thickBot="1" x14ac:dyDescent="0.25">
      <c r="A64" s="159" t="s">
        <v>73</v>
      </c>
      <c r="B64" s="160"/>
      <c r="C64" s="171" t="e">
        <f>+C14/2</f>
        <v>#N/A</v>
      </c>
      <c r="D64" s="162" t="s">
        <v>103</v>
      </c>
      <c r="E64" s="99"/>
      <c r="F64" s="99"/>
      <c r="G64" s="99"/>
      <c r="H64" s="99"/>
      <c r="I64" s="99"/>
      <c r="J64" s="99"/>
    </row>
    <row r="65" spans="1:11" s="100" customFormat="1" ht="31.5" customHeight="1" x14ac:dyDescent="0.25">
      <c r="A65" s="166" t="s">
        <v>74</v>
      </c>
      <c r="B65" s="167"/>
      <c r="C65" s="168" t="e">
        <f>+SQRT(ABS(((C10/1000+C11/1000000)*(C13-H10)/(C13*H10)*C62)^2+((C10/1000+C11/1000000)*(H47-H49))^2*C63^2/H10^4+(C10/1000+C11/1000000)^2*(H47-H49)*((H47-H49)-2*(C15-H49))*C64^2/C13^4))*1000000</f>
        <v>#N/A</v>
      </c>
      <c r="D65" s="169" t="s">
        <v>3</v>
      </c>
      <c r="E65" s="158"/>
      <c r="F65" s="477" t="s">
        <v>75</v>
      </c>
      <c r="G65" s="478"/>
      <c r="H65" s="172" t="e">
        <f>+SQRT(SUMSQ(C58,C61,C65,C66))</f>
        <v>#DIV/0!</v>
      </c>
      <c r="I65" s="140" t="s">
        <v>3</v>
      </c>
      <c r="J65" s="99"/>
    </row>
    <row r="66" spans="1:11" s="100" customFormat="1" ht="31.5" customHeight="1" thickBot="1" x14ac:dyDescent="0.3">
      <c r="A66" s="208" t="s">
        <v>76</v>
      </c>
      <c r="B66" s="174"/>
      <c r="C66" s="175" t="e">
        <f>+(G15/2/3^0.5)*2^0.5*1000</f>
        <v>#N/A</v>
      </c>
      <c r="D66" s="142" t="s">
        <v>3</v>
      </c>
      <c r="E66" s="158"/>
      <c r="F66" s="479" t="s">
        <v>77</v>
      </c>
      <c r="G66" s="480"/>
      <c r="H66" s="176" t="e">
        <f>+H65*2</f>
        <v>#DIV/0!</v>
      </c>
      <c r="I66" s="142" t="s">
        <v>3</v>
      </c>
      <c r="J66" s="99"/>
      <c r="K66" s="98"/>
    </row>
    <row r="67" spans="1:11" s="98" customFormat="1" ht="15" customHeight="1" x14ac:dyDescent="0.2">
      <c r="A67" s="114"/>
      <c r="B67" s="114"/>
      <c r="C67" s="114"/>
      <c r="D67" s="114"/>
      <c r="E67" s="99"/>
      <c r="F67" s="99"/>
      <c r="G67" s="99"/>
      <c r="H67" s="99"/>
      <c r="I67" s="99"/>
      <c r="J67" s="99"/>
      <c r="K67" s="100"/>
    </row>
    <row r="68" spans="1:11" s="100" customFormat="1" ht="31.5" customHeight="1" thickBot="1" x14ac:dyDescent="0.25">
      <c r="A68" s="99"/>
      <c r="B68" s="99"/>
      <c r="C68" s="99"/>
      <c r="D68" s="99"/>
      <c r="E68" s="99"/>
      <c r="F68" s="99"/>
      <c r="G68" s="99"/>
      <c r="H68" s="99"/>
      <c r="I68" s="99"/>
      <c r="J68" s="99"/>
    </row>
    <row r="69" spans="1:11" s="100" customFormat="1" ht="31.5" customHeight="1" thickBot="1" x14ac:dyDescent="0.25">
      <c r="A69" s="481" t="s">
        <v>78</v>
      </c>
      <c r="B69" s="482"/>
      <c r="C69" s="482"/>
      <c r="D69" s="482"/>
      <c r="E69" s="482"/>
      <c r="F69" s="482"/>
      <c r="G69" s="482"/>
      <c r="H69" s="482"/>
      <c r="I69" s="482"/>
      <c r="J69" s="483"/>
    </row>
    <row r="70" spans="1:11" s="100" customFormat="1" ht="31.5" customHeight="1" thickBot="1" x14ac:dyDescent="0.25">
      <c r="A70" s="484" t="s">
        <v>105</v>
      </c>
      <c r="B70" s="485"/>
      <c r="C70" s="485"/>
      <c r="D70" s="486"/>
      <c r="E70" s="177"/>
      <c r="F70" s="178"/>
      <c r="G70" s="487"/>
      <c r="H70" s="487"/>
      <c r="I70" s="487"/>
      <c r="J70" s="488"/>
    </row>
    <row r="71" spans="1:11" s="100" customFormat="1" ht="45.75" customHeight="1" x14ac:dyDescent="0.2">
      <c r="A71" s="179" t="s">
        <v>194</v>
      </c>
      <c r="B71" s="180" t="s">
        <v>137</v>
      </c>
      <c r="C71" s="181"/>
      <c r="D71" s="182" t="s">
        <v>268</v>
      </c>
      <c r="E71" s="458" t="s">
        <v>106</v>
      </c>
      <c r="F71" s="459"/>
      <c r="G71" s="460" t="s">
        <v>80</v>
      </c>
      <c r="H71" s="462" t="s">
        <v>107</v>
      </c>
      <c r="I71" s="462"/>
      <c r="J71" s="462"/>
    </row>
    <row r="72" spans="1:11" s="100" customFormat="1" ht="31.5" customHeight="1" thickBot="1" x14ac:dyDescent="0.25">
      <c r="A72" s="183" t="e">
        <f>C10</f>
        <v>#N/A</v>
      </c>
      <c r="B72" s="184" t="e">
        <f>C11</f>
        <v>#N/A</v>
      </c>
      <c r="C72" s="176" t="e">
        <f>H53</f>
        <v>#DIV/0!</v>
      </c>
      <c r="D72" s="185" t="e">
        <f>A72+B72/1000+C72/1000</f>
        <v>#N/A</v>
      </c>
      <c r="E72" s="176" t="e">
        <f>D72*1000-A72*1000</f>
        <v>#N/A</v>
      </c>
      <c r="F72" s="130" t="s">
        <v>3</v>
      </c>
      <c r="G72" s="461"/>
      <c r="H72" s="186" t="e">
        <f>H66</f>
        <v>#DIV/0!</v>
      </c>
      <c r="I72" s="463" t="s">
        <v>3</v>
      </c>
      <c r="J72" s="463"/>
      <c r="K72" s="47"/>
    </row>
    <row r="73" spans="1:11" ht="31.5" customHeight="1" x14ac:dyDescent="0.2">
      <c r="G73" s="187"/>
    </row>
    <row r="74" spans="1:11" ht="51" customHeight="1" x14ac:dyDescent="0.2"/>
    <row r="76" spans="1:11" ht="31.5" customHeight="1" x14ac:dyDescent="0.2">
      <c r="A76" s="188"/>
      <c r="B76" s="69"/>
      <c r="C76" s="69"/>
      <c r="D76" s="69"/>
      <c r="E76" s="69"/>
      <c r="F76" s="69"/>
      <c r="G76" s="69"/>
      <c r="H76" s="69"/>
      <c r="I76" s="69"/>
      <c r="J76" s="69"/>
    </row>
    <row r="77" spans="1:11" ht="31.5" customHeight="1" x14ac:dyDescent="0.2">
      <c r="A77" s="188"/>
      <c r="B77" s="69"/>
      <c r="C77" s="69"/>
      <c r="D77" s="69"/>
      <c r="E77" s="69"/>
      <c r="F77" s="69"/>
      <c r="G77" s="69"/>
      <c r="H77" s="69"/>
      <c r="I77" s="69"/>
      <c r="J77" s="69"/>
    </row>
    <row r="78" spans="1:11" ht="31.5" customHeight="1" x14ac:dyDescent="0.2">
      <c r="A78" s="188"/>
      <c r="B78" s="69"/>
      <c r="C78" s="69"/>
      <c r="D78" s="69"/>
      <c r="E78" s="69"/>
      <c r="F78" s="69"/>
      <c r="G78" s="69"/>
      <c r="H78" s="69"/>
      <c r="I78" s="69"/>
      <c r="J78" s="69"/>
    </row>
    <row r="79" spans="1:11" ht="31.5" customHeight="1" x14ac:dyDescent="0.2">
      <c r="A79" s="188"/>
      <c r="B79" s="69"/>
      <c r="C79" s="69"/>
      <c r="D79" s="69"/>
      <c r="E79" s="69"/>
      <c r="F79" s="69"/>
      <c r="G79" s="69"/>
      <c r="H79" s="69"/>
      <c r="I79" s="69"/>
      <c r="J79" s="69"/>
    </row>
    <row r="80" spans="1:11" ht="31.5" customHeight="1" x14ac:dyDescent="0.2">
      <c r="A80" s="188"/>
      <c r="B80" s="69"/>
      <c r="C80" s="69"/>
      <c r="D80" s="69"/>
      <c r="E80" s="69"/>
      <c r="F80" s="69"/>
      <c r="G80" s="69"/>
      <c r="H80" s="69"/>
      <c r="I80" s="69"/>
      <c r="J80" s="69"/>
    </row>
    <row r="81" spans="1:10" ht="31.5" customHeight="1" x14ac:dyDescent="0.2">
      <c r="A81" s="188"/>
      <c r="B81" s="69"/>
      <c r="C81" s="69"/>
      <c r="D81" s="69"/>
      <c r="E81" s="69"/>
      <c r="F81" s="69"/>
      <c r="G81" s="69"/>
      <c r="H81" s="69"/>
      <c r="I81" s="69"/>
      <c r="J81" s="69"/>
    </row>
    <row r="82" spans="1:10" ht="31.5" customHeight="1" x14ac:dyDescent="0.2">
      <c r="A82" s="188"/>
      <c r="B82" s="69"/>
      <c r="C82" s="69"/>
      <c r="D82" s="69"/>
      <c r="E82" s="69"/>
      <c r="F82" s="69"/>
      <c r="G82" s="69"/>
      <c r="H82" s="69"/>
      <c r="I82" s="69"/>
      <c r="J82" s="69"/>
    </row>
  </sheetData>
  <sheetProtection algorithmName="SHA-512" hashValue="HI5+G48/PEkS5zPx1CVy3bxIp5bZaxWCNVEYMa2Gc/H2RuYMZGTXUhNy2ZFxltEh8bZbRsaZgRD1AlGR5Injmw==" saltValue="TMqQ9Wqw2/X2EXYFVP/TDA==" spinCount="100000" sheet="1" objects="1" scenarios="1"/>
  <mergeCells count="55">
    <mergeCell ref="A13:B13"/>
    <mergeCell ref="F13:I13"/>
    <mergeCell ref="A1:B1"/>
    <mergeCell ref="C1:J1"/>
    <mergeCell ref="I3:J4"/>
    <mergeCell ref="A6:D6"/>
    <mergeCell ref="F6:I6"/>
    <mergeCell ref="F9:G9"/>
    <mergeCell ref="A10:B10"/>
    <mergeCell ref="F10:G10"/>
    <mergeCell ref="A11:B11"/>
    <mergeCell ref="F11:G11"/>
    <mergeCell ref="A12:B12"/>
    <mergeCell ref="A26:B26"/>
    <mergeCell ref="I26:J26"/>
    <mergeCell ref="A14:B14"/>
    <mergeCell ref="A15:B15"/>
    <mergeCell ref="A17:J17"/>
    <mergeCell ref="F18:G18"/>
    <mergeCell ref="A19:B19"/>
    <mergeCell ref="E19:F19"/>
    <mergeCell ref="A21:J21"/>
    <mergeCell ref="C23:D23"/>
    <mergeCell ref="F23:G23"/>
    <mergeCell ref="C25:H25"/>
    <mergeCell ref="I25:J25"/>
    <mergeCell ref="B49:C49"/>
    <mergeCell ref="F49:G49"/>
    <mergeCell ref="A27:A30"/>
    <mergeCell ref="C32:D32"/>
    <mergeCell ref="F32:G32"/>
    <mergeCell ref="A35:J35"/>
    <mergeCell ref="B37:H37"/>
    <mergeCell ref="A45:J45"/>
    <mergeCell ref="B46:C46"/>
    <mergeCell ref="B47:C47"/>
    <mergeCell ref="F47:G47"/>
    <mergeCell ref="B48:C48"/>
    <mergeCell ref="F48:G48"/>
    <mergeCell ref="E71:F71"/>
    <mergeCell ref="G71:G72"/>
    <mergeCell ref="H71:J71"/>
    <mergeCell ref="I72:J72"/>
    <mergeCell ref="A51:J51"/>
    <mergeCell ref="D52:E52"/>
    <mergeCell ref="H52:I52"/>
    <mergeCell ref="A55:J55"/>
    <mergeCell ref="A57:B57"/>
    <mergeCell ref="C57:D57"/>
    <mergeCell ref="F57:I63"/>
    <mergeCell ref="F65:G65"/>
    <mergeCell ref="F66:G66"/>
    <mergeCell ref="A69:J69"/>
    <mergeCell ref="A70:D70"/>
    <mergeCell ref="G70:J70"/>
  </mergeCells>
  <dataValidations count="1">
    <dataValidation type="list" allowBlank="1" showInputMessage="1" showErrorMessage="1" sqref="M2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6" orientation="portrait" r:id="rId1"/>
  <headerFooter>
    <oddHeader xml:space="preserve">&amp;C
&amp;16   
</oddHeader>
    <oddFooter>&amp;RRT03-F23 Vr.3 (2018-03-12)</oddFooter>
  </headerFooter>
  <rowBreaks count="1" manualBreakCount="1">
    <brk id="33" max="1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'DATOS 1'!$F$89:$F$94</xm:f>
          </x14:formula1>
          <xm:sqref>J19</xm:sqref>
        </x14:dataValidation>
        <x14:dataValidation type="list" allowBlank="1" showInputMessage="1" showErrorMessage="1">
          <x14:formula1>
            <xm:f>'DATOS 1'!$B$68:$B$87</xm:f>
          </x14:formula1>
          <xm:sqref>J18</xm:sqref>
        </x14:dataValidation>
        <x14:dataValidation type="list" allowBlank="1" showInputMessage="1" showErrorMessage="1">
          <x14:formula1>
            <xm:f>'DATOS 1'!$N$10:$N$61</xm:f>
          </x14:formula1>
          <xm:sqref>E6</xm:sqref>
        </x14:dataValidation>
        <x14:dataValidation type="list" allowBlank="1" showInputMessage="1" showErrorMessage="1">
          <x14:formula1>
            <xm:f>'DATOS 1'!$B$6:$B$28</xm:f>
          </x14:formula1>
          <xm:sqref>I3 J6</xm:sqref>
        </x14:dataValidation>
        <x14:dataValidation type="list" allowBlank="1" showInputMessage="1" showErrorMessage="1">
          <x14:formula1>
            <xm:f>'DATOS 1'!$N$83:$N$87</xm:f>
          </x14:formula1>
          <xm:sqref>J24</xm:sqref>
        </x14:dataValidation>
        <x14:dataValidation type="list" allowBlank="1" showInputMessage="1" showErrorMessage="1">
          <x14:formula1>
            <xm:f>'DATOS 1'!$N$69:$N$75</xm:f>
          </x14:formula1>
          <xm:sqref>J13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B6FD03"/>
  </sheetPr>
  <dimension ref="A1:P82"/>
  <sheetViews>
    <sheetView showGridLines="0" view="pageBreakPreview" topLeftCell="A22" zoomScale="85" zoomScaleNormal="60" zoomScaleSheetLayoutView="85" workbookViewId="0">
      <selection activeCell="E6" sqref="E6"/>
    </sheetView>
  </sheetViews>
  <sheetFormatPr baseColWidth="10" defaultRowHeight="31.5" customHeight="1" x14ac:dyDescent="0.2"/>
  <cols>
    <col min="1" max="1" width="11.42578125" style="77" customWidth="1"/>
    <col min="2" max="2" width="12" style="77" customWidth="1"/>
    <col min="3" max="3" width="13.5703125" style="77" customWidth="1"/>
    <col min="4" max="4" width="16.140625" style="77" customWidth="1"/>
    <col min="5" max="5" width="14" style="77" customWidth="1"/>
    <col min="6" max="6" width="13.85546875" style="77" bestFit="1" customWidth="1"/>
    <col min="7" max="7" width="15.28515625" style="77" bestFit="1" customWidth="1"/>
    <col min="8" max="9" width="13.7109375" style="77" bestFit="1" customWidth="1"/>
    <col min="10" max="10" width="13.7109375" style="77" customWidth="1"/>
    <col min="11" max="16384" width="11.42578125" style="47"/>
  </cols>
  <sheetData>
    <row r="1" spans="1:16" ht="47.25" customHeight="1" thickBot="1" x14ac:dyDescent="0.25">
      <c r="A1" s="530"/>
      <c r="B1" s="531"/>
      <c r="C1" s="532" t="s">
        <v>305</v>
      </c>
      <c r="D1" s="533"/>
      <c r="E1" s="533"/>
      <c r="F1" s="533"/>
      <c r="G1" s="533"/>
      <c r="H1" s="533"/>
      <c r="I1" s="533"/>
      <c r="J1" s="534"/>
      <c r="K1" s="46"/>
      <c r="L1" s="46"/>
      <c r="M1" s="46"/>
      <c r="N1" s="46"/>
      <c r="O1" s="46"/>
      <c r="P1" s="46"/>
    </row>
    <row r="2" spans="1:16" s="50" customFormat="1" ht="9.75" customHeight="1" thickBot="1" x14ac:dyDescent="0.25">
      <c r="A2" s="48"/>
      <c r="B2" s="48"/>
      <c r="C2" s="49"/>
      <c r="D2" s="49"/>
      <c r="E2" s="49"/>
      <c r="F2" s="49"/>
      <c r="G2" s="49"/>
      <c r="H2" s="49"/>
      <c r="K2" s="51"/>
      <c r="M2" s="52"/>
    </row>
    <row r="3" spans="1:16" s="51" customFormat="1" ht="35.25" customHeight="1" thickBot="1" x14ac:dyDescent="0.25">
      <c r="A3" s="53" t="s">
        <v>33</v>
      </c>
      <c r="B3" s="54" t="s">
        <v>79</v>
      </c>
      <c r="C3" s="55" t="s">
        <v>214</v>
      </c>
      <c r="D3" s="55" t="s">
        <v>306</v>
      </c>
      <c r="E3" s="55" t="s">
        <v>307</v>
      </c>
      <c r="F3" s="56" t="s">
        <v>34</v>
      </c>
      <c r="G3" s="56" t="s">
        <v>35</v>
      </c>
      <c r="H3" s="57" t="s">
        <v>308</v>
      </c>
      <c r="I3" s="535"/>
      <c r="J3" s="536"/>
      <c r="K3" s="50"/>
    </row>
    <row r="4" spans="1:16" s="50" customFormat="1" ht="29.25" customHeight="1" thickBot="1" x14ac:dyDescent="0.25">
      <c r="A4" s="58" t="e">
        <f>VLOOKUP($I$3,'DATOS 1'!B6:J28,2,FALSE)</f>
        <v>#N/A</v>
      </c>
      <c r="B4" s="58" t="e">
        <f>VLOOKUP($I$3,'DATOS 1'!$B$6:$J$28,3,FALSE)</f>
        <v>#N/A</v>
      </c>
      <c r="C4" s="59" t="e">
        <f>VLOOKUP($I$3,'DATOS 1'!$B$6:$J$28,8,FALSE)</f>
        <v>#N/A</v>
      </c>
      <c r="D4" s="59" t="e">
        <f>VLOOKUP($I$3,'DATOS 1'!$B$6:$J$28,6,FALSE)</f>
        <v>#N/A</v>
      </c>
      <c r="E4" s="58" t="e">
        <f>VLOOKUP($I$3,'DATOS 1'!$B$6:$J$28,7,FALSE)</f>
        <v>#N/A</v>
      </c>
      <c r="F4" s="58" t="e">
        <f>VLOOKUP($I$3,'DATOS 1'!$B$6:$J$28,4,FALSE)</f>
        <v>#N/A</v>
      </c>
      <c r="G4" s="58" t="e">
        <f>VLOOKUP($I$3,'DATOS 1'!$B$6:$J$28,5,FALSE)</f>
        <v>#N/A</v>
      </c>
      <c r="H4" s="59" t="e">
        <f>VLOOKUP($I$3,'DATOS 1'!$B$6:$J$28,9,FALSE)</f>
        <v>#N/A</v>
      </c>
      <c r="I4" s="537"/>
      <c r="J4" s="538"/>
      <c r="K4" s="47"/>
      <c r="L4" s="60"/>
      <c r="M4" s="60"/>
    </row>
    <row r="5" spans="1:16" s="62" customFormat="1" ht="6.75" customHeight="1" thickBot="1" x14ac:dyDescent="0.25">
      <c r="A5" s="61"/>
      <c r="B5" s="61"/>
      <c r="C5" s="61"/>
      <c r="F5" s="61"/>
      <c r="G5" s="61"/>
      <c r="H5" s="61"/>
      <c r="K5" s="47"/>
    </row>
    <row r="6" spans="1:16" ht="31.5" customHeight="1" thickBot="1" x14ac:dyDescent="0.25">
      <c r="A6" s="527" t="s">
        <v>36</v>
      </c>
      <c r="B6" s="528"/>
      <c r="C6" s="528"/>
      <c r="D6" s="529"/>
      <c r="E6" s="41"/>
      <c r="F6" s="527" t="s">
        <v>37</v>
      </c>
      <c r="G6" s="528"/>
      <c r="H6" s="528"/>
      <c r="I6" s="529"/>
      <c r="J6" s="42"/>
    </row>
    <row r="7" spans="1:16" ht="31.5" customHeight="1" x14ac:dyDescent="0.2">
      <c r="A7" s="63" t="s">
        <v>38</v>
      </c>
      <c r="B7" s="64" t="e">
        <f>VLOOKUP($E$6,'DATOS 1'!N10:AA61,2,FALSE)</f>
        <v>#N/A</v>
      </c>
      <c r="C7" s="65" t="s">
        <v>23</v>
      </c>
      <c r="D7" s="66" t="e">
        <f>VLOOKUP($E$6,'DATOS 1'!N10:AA61,3,FALSE)</f>
        <v>#N/A</v>
      </c>
      <c r="E7" s="67"/>
      <c r="F7" s="63" t="s">
        <v>38</v>
      </c>
      <c r="G7" s="66" t="e">
        <f>VLOOKUP($J$6,'DATOS 1'!B36:I58,2,FALSE)</f>
        <v>#N/A</v>
      </c>
      <c r="H7" s="68" t="s">
        <v>23</v>
      </c>
      <c r="I7" s="66" t="e">
        <f>VLOOKUP($J$6,'DATOS 1'!B36:I58,3,FALSE)</f>
        <v>#N/A</v>
      </c>
      <c r="J7" s="69"/>
    </row>
    <row r="8" spans="1:16" ht="31.5" customHeight="1" x14ac:dyDescent="0.2">
      <c r="A8" s="70" t="s">
        <v>39</v>
      </c>
      <c r="B8" s="71" t="e">
        <f>VLOOKUP($E$6,'DATOS 1'!N10:AA61,4,FALSE)</f>
        <v>#N/A</v>
      </c>
      <c r="C8" s="72" t="s">
        <v>40</v>
      </c>
      <c r="D8" s="73" t="e">
        <f>VLOOKUP($E$6,'DATOS 1'!N10:AA61,5,FALSE)</f>
        <v>#N/A</v>
      </c>
      <c r="E8" s="67"/>
      <c r="F8" s="70" t="s">
        <v>39</v>
      </c>
      <c r="G8" s="71" t="e">
        <f>VLOOKUP($J$6,'DATOS 1'!B36:I58,4,FALSE)</f>
        <v>#N/A</v>
      </c>
      <c r="H8" s="72" t="s">
        <v>40</v>
      </c>
      <c r="I8" s="73" t="e">
        <f>VLOOKUP($J$6,'DATOS 1'!B36:I58,5,FALSE)</f>
        <v>#N/A</v>
      </c>
      <c r="J8" s="69"/>
    </row>
    <row r="9" spans="1:16" ht="31.5" customHeight="1" x14ac:dyDescent="0.2">
      <c r="A9" s="74" t="s">
        <v>41</v>
      </c>
      <c r="B9" s="71" t="e">
        <f>VLOOKUP($E$6,'DATOS 1'!N10:AA61,6,FALSE)</f>
        <v>#N/A</v>
      </c>
      <c r="C9" s="75" t="s">
        <v>31</v>
      </c>
      <c r="D9" s="76" t="e">
        <f>VLOOKUP($E$6,'DATOS 1'!N10:AA61,7,FALSE)</f>
        <v>#N/A</v>
      </c>
      <c r="F9" s="509" t="s">
        <v>91</v>
      </c>
      <c r="G9" s="510"/>
      <c r="H9" s="71" t="e">
        <f>VLOOKUP($J$6,'DATOS 1'!B36:I58,6,FALSE)</f>
        <v>#N/A</v>
      </c>
      <c r="I9" s="78" t="s">
        <v>1</v>
      </c>
      <c r="J9" s="69"/>
      <c r="K9" s="79"/>
    </row>
    <row r="10" spans="1:16" s="79" customFormat="1" ht="31.5" customHeight="1" x14ac:dyDescent="0.25">
      <c r="A10" s="509" t="s">
        <v>92</v>
      </c>
      <c r="B10" s="510"/>
      <c r="C10" s="71" t="e">
        <f>VLOOKUP($E$6,'DATOS 1'!N10:AA61,8,FALSE)</f>
        <v>#N/A</v>
      </c>
      <c r="D10" s="78" t="s">
        <v>1</v>
      </c>
      <c r="F10" s="509" t="s">
        <v>93</v>
      </c>
      <c r="G10" s="510"/>
      <c r="H10" s="71" t="e">
        <f>VLOOKUP($J$6,'DATOS 1'!B36:I58,7,FALSE)</f>
        <v>#N/A</v>
      </c>
      <c r="I10" s="78" t="s">
        <v>109</v>
      </c>
      <c r="J10" s="80"/>
    </row>
    <row r="11" spans="1:16" s="79" customFormat="1" ht="31.5" customHeight="1" thickBot="1" x14ac:dyDescent="0.3">
      <c r="A11" s="509" t="s">
        <v>94</v>
      </c>
      <c r="B11" s="510"/>
      <c r="C11" s="71" t="e">
        <f>VLOOKUP($E$6,'DATOS 1'!N10:AA61,9,FALSE)</f>
        <v>#N/A</v>
      </c>
      <c r="D11" s="78" t="s">
        <v>3</v>
      </c>
      <c r="E11" s="81"/>
      <c r="F11" s="539" t="s">
        <v>95</v>
      </c>
      <c r="G11" s="540"/>
      <c r="H11" s="82" t="e">
        <f>VLOOKUP($J$6,'DATOS 1'!B36:I58,8,FALSE)</f>
        <v>#N/A</v>
      </c>
      <c r="I11" s="83" t="s">
        <v>109</v>
      </c>
      <c r="J11" s="80"/>
    </row>
    <row r="12" spans="1:16" s="79" customFormat="1" ht="31.5" customHeight="1" thickBot="1" x14ac:dyDescent="0.3">
      <c r="A12" s="509" t="s">
        <v>96</v>
      </c>
      <c r="B12" s="510"/>
      <c r="C12" s="71" t="e">
        <f>VLOOKUP($E$6,'DATOS 1'!N10:AA61,10,FALSE)</f>
        <v>#N/A</v>
      </c>
      <c r="D12" s="78" t="s">
        <v>3</v>
      </c>
      <c r="E12" s="80"/>
      <c r="F12" s="80"/>
      <c r="G12" s="80"/>
      <c r="H12" s="80"/>
    </row>
    <row r="13" spans="1:16" s="79" customFormat="1" ht="31.5" customHeight="1" thickBot="1" x14ac:dyDescent="0.3">
      <c r="A13" s="509" t="s">
        <v>97</v>
      </c>
      <c r="B13" s="510"/>
      <c r="C13" s="71" t="e">
        <f>VLOOKUP($E$6,'DATOS 1'!N10:AA61,11,FALSE)</f>
        <v>#N/A</v>
      </c>
      <c r="D13" s="78" t="s">
        <v>109</v>
      </c>
      <c r="E13" s="80"/>
      <c r="F13" s="527" t="s">
        <v>43</v>
      </c>
      <c r="G13" s="528"/>
      <c r="H13" s="528"/>
      <c r="I13" s="529"/>
      <c r="J13" s="43"/>
    </row>
    <row r="14" spans="1:16" s="79" customFormat="1" ht="31.5" customHeight="1" x14ac:dyDescent="0.2">
      <c r="A14" s="509" t="s">
        <v>98</v>
      </c>
      <c r="B14" s="510"/>
      <c r="C14" s="71" t="e">
        <f>VLOOKUP($E$6,'DATOS 1'!N10:AA61,12,FALSE)</f>
        <v>#N/A</v>
      </c>
      <c r="D14" s="78" t="s">
        <v>109</v>
      </c>
      <c r="E14" s="80"/>
      <c r="F14" s="63" t="s">
        <v>23</v>
      </c>
      <c r="G14" s="64" t="e">
        <f>VLOOKUP($J$13,'DATOS 1'!$N$68:$Q$75,2,FALSE)</f>
        <v>#N/A</v>
      </c>
      <c r="H14" s="68" t="s">
        <v>39</v>
      </c>
      <c r="I14" s="64" t="e">
        <f>VLOOKUP($J$13,'DATOS 1'!$N$68:$R$75,3,FALSE)</f>
        <v>#N/A</v>
      </c>
      <c r="J14" s="84"/>
      <c r="K14" s="47"/>
    </row>
    <row r="15" spans="1:16" ht="31.5" customHeight="1" thickBot="1" x14ac:dyDescent="0.25">
      <c r="A15" s="511" t="s">
        <v>99</v>
      </c>
      <c r="B15" s="512"/>
      <c r="C15" s="82" t="e">
        <f>VLOOKUP($E$6,'DATOS 1'!N10:AA61,13,FALSE)</f>
        <v>#N/A</v>
      </c>
      <c r="D15" s="83" t="s">
        <v>109</v>
      </c>
      <c r="E15" s="69"/>
      <c r="F15" s="85" t="s">
        <v>90</v>
      </c>
      <c r="G15" s="82" t="e">
        <f>VLOOKUP($J$13,'DATOS 1'!$N$68:$Q$75,4,FALSE)</f>
        <v>#N/A</v>
      </c>
      <c r="H15" s="82" t="s">
        <v>1</v>
      </c>
      <c r="I15" s="86" t="s">
        <v>246</v>
      </c>
      <c r="J15" s="87" t="e">
        <f>VLOOKUP($J$13,'DATOS 1'!$N$68:$R$75,5,FALSE)</f>
        <v>#N/A</v>
      </c>
      <c r="K15" s="62"/>
    </row>
    <row r="16" spans="1:16" s="62" customFormat="1" ht="6.75" customHeight="1" thickBot="1" x14ac:dyDescent="0.25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47"/>
    </row>
    <row r="17" spans="1:11" ht="31.5" customHeight="1" thickBot="1" x14ac:dyDescent="0.25">
      <c r="A17" s="513" t="s">
        <v>44</v>
      </c>
      <c r="B17" s="514"/>
      <c r="C17" s="514"/>
      <c r="D17" s="514"/>
      <c r="E17" s="514"/>
      <c r="F17" s="514"/>
      <c r="G17" s="514"/>
      <c r="H17" s="514"/>
      <c r="I17" s="514"/>
      <c r="J17" s="515"/>
    </row>
    <row r="18" spans="1:11" ht="46.5" customHeight="1" thickBot="1" x14ac:dyDescent="0.25">
      <c r="A18" s="88" t="s">
        <v>23</v>
      </c>
      <c r="B18" s="89" t="e">
        <f>VLOOKUP($J$18,'DATOS 1'!B68:K87,2,FALSE)</f>
        <v>#N/A</v>
      </c>
      <c r="C18" s="90" t="s">
        <v>16</v>
      </c>
      <c r="D18" s="91" t="e">
        <f>VLOOKUP($J$18,'DATOS 1'!$B$67:$J$87,3,FALSE)</f>
        <v>#N/A</v>
      </c>
      <c r="E18" s="92" t="s">
        <v>41</v>
      </c>
      <c r="F18" s="516" t="e">
        <f>VLOOKUP($J$18,'DATOS 1'!$B$67:$K$87,10,FALSE)</f>
        <v>#N/A</v>
      </c>
      <c r="G18" s="517"/>
      <c r="H18" s="90" t="s">
        <v>42</v>
      </c>
      <c r="I18" s="93" t="e">
        <f>VLOOKUP($J$18,'DATOS 1'!$B$67:$J$87,9,FALSE)</f>
        <v>#N/A</v>
      </c>
      <c r="J18" s="44"/>
    </row>
    <row r="19" spans="1:11" ht="31.5" customHeight="1" thickBot="1" x14ac:dyDescent="0.25">
      <c r="A19" s="518" t="s">
        <v>266</v>
      </c>
      <c r="B19" s="519"/>
      <c r="C19" s="94" t="s">
        <v>45</v>
      </c>
      <c r="D19" s="95" t="e">
        <f>VLOOKUP(J19,'DATOS 1'!F89:I94,2,FALSE)</f>
        <v>#N/A</v>
      </c>
      <c r="E19" s="520" t="s">
        <v>46</v>
      </c>
      <c r="F19" s="521"/>
      <c r="G19" s="96" t="e">
        <f>VLOOKUP(J19,'DATOS 1'!F89:I94,3,FALSE)</f>
        <v>#N/A</v>
      </c>
      <c r="H19" s="207" t="s">
        <v>22</v>
      </c>
      <c r="I19" s="96" t="e">
        <f>VLOOKUP(J19,'DATOS 1'!F89:I94,4,FALSE)</f>
        <v>#N/A</v>
      </c>
      <c r="J19" s="44"/>
      <c r="K19" s="98"/>
    </row>
    <row r="20" spans="1:11" s="98" customFormat="1" ht="15" customHeight="1" thickBot="1" x14ac:dyDescent="0.25">
      <c r="A20" s="99"/>
      <c r="B20" s="99"/>
      <c r="C20" s="99"/>
      <c r="D20" s="99"/>
      <c r="E20" s="99"/>
      <c r="F20" s="99"/>
      <c r="G20" s="99"/>
      <c r="H20" s="99"/>
      <c r="I20" s="99"/>
      <c r="J20" s="99"/>
      <c r="K20" s="100"/>
    </row>
    <row r="21" spans="1:11" s="100" customFormat="1" ht="31.5" customHeight="1" thickBot="1" x14ac:dyDescent="0.25">
      <c r="A21" s="481" t="s">
        <v>47</v>
      </c>
      <c r="B21" s="482"/>
      <c r="C21" s="482"/>
      <c r="D21" s="482"/>
      <c r="E21" s="482"/>
      <c r="F21" s="482"/>
      <c r="G21" s="482"/>
      <c r="H21" s="482"/>
      <c r="I21" s="482"/>
      <c r="J21" s="483"/>
      <c r="K21" s="99"/>
    </row>
    <row r="22" spans="1:11" s="99" customFormat="1" ht="2.25" customHeight="1" thickBot="1" x14ac:dyDescent="0.25">
      <c r="A22" s="101"/>
      <c r="B22" s="102"/>
      <c r="C22" s="102"/>
      <c r="D22" s="102"/>
      <c r="E22" s="102"/>
      <c r="F22" s="102"/>
      <c r="G22" s="102"/>
      <c r="H22" s="102"/>
      <c r="I22" s="102"/>
      <c r="J22" s="103"/>
      <c r="K22" s="100"/>
    </row>
    <row r="23" spans="1:11" s="100" customFormat="1" ht="31.5" customHeight="1" thickBot="1" x14ac:dyDescent="0.25">
      <c r="A23" s="104" t="s">
        <v>48</v>
      </c>
      <c r="B23" s="24"/>
      <c r="C23" s="495" t="s">
        <v>45</v>
      </c>
      <c r="D23" s="496"/>
      <c r="E23" s="18"/>
      <c r="F23" s="497" t="s">
        <v>46</v>
      </c>
      <c r="G23" s="498"/>
      <c r="H23" s="22"/>
      <c r="I23" s="105" t="s">
        <v>22</v>
      </c>
      <c r="J23" s="45"/>
      <c r="K23" s="98"/>
    </row>
    <row r="24" spans="1:11" s="98" customFormat="1" ht="15" customHeight="1" thickBot="1" x14ac:dyDescent="0.25">
      <c r="A24" s="99"/>
      <c r="B24" s="99"/>
      <c r="C24" s="99"/>
      <c r="D24" s="99"/>
      <c r="E24" s="99"/>
      <c r="F24" s="99"/>
      <c r="G24" s="99"/>
      <c r="H24" s="99"/>
      <c r="I24" s="99"/>
      <c r="J24" s="44"/>
      <c r="K24" s="100"/>
    </row>
    <row r="25" spans="1:11" s="100" customFormat="1" ht="29.25" customHeight="1" thickBot="1" x14ac:dyDescent="0.25">
      <c r="A25" s="205" t="s">
        <v>186</v>
      </c>
      <c r="B25" s="107">
        <v>6</v>
      </c>
      <c r="C25" s="522" t="s">
        <v>49</v>
      </c>
      <c r="D25" s="523"/>
      <c r="E25" s="523"/>
      <c r="F25" s="523"/>
      <c r="G25" s="523"/>
      <c r="H25" s="524"/>
      <c r="I25" s="525" t="s">
        <v>215</v>
      </c>
      <c r="J25" s="526"/>
    </row>
    <row r="26" spans="1:11" s="100" customFormat="1" ht="31.5" customHeight="1" thickBot="1" x14ac:dyDescent="0.25">
      <c r="A26" s="493" t="s">
        <v>50</v>
      </c>
      <c r="B26" s="506"/>
      <c r="C26" s="108">
        <v>1</v>
      </c>
      <c r="D26" s="108">
        <v>2</v>
      </c>
      <c r="E26" s="108">
        <v>3</v>
      </c>
      <c r="F26" s="108">
        <v>4</v>
      </c>
      <c r="G26" s="108">
        <v>5</v>
      </c>
      <c r="H26" s="109">
        <v>6</v>
      </c>
      <c r="I26" s="507"/>
      <c r="J26" s="508"/>
    </row>
    <row r="27" spans="1:11" s="100" customFormat="1" ht="31.5" customHeight="1" x14ac:dyDescent="0.2">
      <c r="A27" s="493" t="s">
        <v>51</v>
      </c>
      <c r="B27" s="206" t="s">
        <v>0</v>
      </c>
      <c r="C27" s="27"/>
      <c r="D27" s="27"/>
      <c r="E27" s="27"/>
      <c r="F27" s="27"/>
      <c r="G27" s="27"/>
      <c r="H27" s="27"/>
      <c r="I27" s="99"/>
      <c r="J27" s="99"/>
    </row>
    <row r="28" spans="1:11" s="100" customFormat="1" ht="31.5" customHeight="1" x14ac:dyDescent="0.2">
      <c r="A28" s="493"/>
      <c r="B28" s="206" t="s">
        <v>2</v>
      </c>
      <c r="C28" s="27"/>
      <c r="D28" s="27"/>
      <c r="E28" s="27"/>
      <c r="F28" s="27"/>
      <c r="G28" s="27"/>
      <c r="H28" s="27"/>
      <c r="I28" s="99"/>
      <c r="J28" s="99"/>
    </row>
    <row r="29" spans="1:11" s="100" customFormat="1" ht="31.5" customHeight="1" x14ac:dyDescent="0.2">
      <c r="A29" s="493"/>
      <c r="B29" s="206" t="s">
        <v>2</v>
      </c>
      <c r="C29" s="27"/>
      <c r="D29" s="27"/>
      <c r="E29" s="27"/>
      <c r="F29" s="27"/>
      <c r="G29" s="27"/>
      <c r="H29" s="27"/>
      <c r="I29" s="99"/>
      <c r="J29" s="99"/>
    </row>
    <row r="30" spans="1:11" s="100" customFormat="1" ht="31.5" customHeight="1" thickBot="1" x14ac:dyDescent="0.25">
      <c r="A30" s="494"/>
      <c r="B30" s="111" t="s">
        <v>0</v>
      </c>
      <c r="C30" s="28"/>
      <c r="D30" s="28"/>
      <c r="E30" s="28"/>
      <c r="F30" s="28"/>
      <c r="G30" s="28"/>
      <c r="H30" s="28"/>
      <c r="I30" s="99"/>
      <c r="J30" s="99"/>
      <c r="K30" s="98"/>
    </row>
    <row r="31" spans="1:11" s="98" customFormat="1" ht="15" customHeight="1" thickBot="1" x14ac:dyDescent="0.25">
      <c r="A31" s="99"/>
      <c r="B31" s="99"/>
      <c r="C31" s="99"/>
      <c r="D31" s="99"/>
      <c r="E31" s="99"/>
      <c r="F31" s="99"/>
      <c r="G31" s="99"/>
      <c r="H31" s="99"/>
      <c r="I31" s="99"/>
      <c r="J31" s="99"/>
      <c r="K31" s="100"/>
    </row>
    <row r="32" spans="1:11" s="100" customFormat="1" ht="31.5" customHeight="1" thickBot="1" x14ac:dyDescent="0.25">
      <c r="A32" s="112" t="s">
        <v>52</v>
      </c>
      <c r="B32" s="19"/>
      <c r="C32" s="495" t="s">
        <v>45</v>
      </c>
      <c r="D32" s="496"/>
      <c r="E32" s="18"/>
      <c r="F32" s="497" t="s">
        <v>46</v>
      </c>
      <c r="G32" s="498"/>
      <c r="H32" s="22"/>
      <c r="I32" s="113" t="s">
        <v>22</v>
      </c>
      <c r="J32" s="23"/>
      <c r="K32" s="98"/>
    </row>
    <row r="33" spans="1:11" s="98" customFormat="1" ht="12" customHeight="1" x14ac:dyDescent="0.2">
      <c r="A33" s="114"/>
      <c r="B33" s="114"/>
      <c r="C33" s="114"/>
      <c r="D33" s="114"/>
      <c r="E33" s="114"/>
      <c r="F33" s="114"/>
      <c r="G33" s="114"/>
      <c r="H33" s="114"/>
      <c r="I33" s="114"/>
      <c r="J33" s="114"/>
      <c r="K33" s="100"/>
    </row>
    <row r="34" spans="1:11" s="100" customFormat="1" ht="15" customHeight="1" thickBot="1" x14ac:dyDescent="0.25">
      <c r="A34" s="115"/>
      <c r="B34" s="115"/>
      <c r="C34" s="115"/>
      <c r="D34" s="115"/>
      <c r="E34" s="115"/>
      <c r="F34" s="115"/>
      <c r="G34" s="115"/>
      <c r="H34" s="115"/>
      <c r="I34" s="115"/>
      <c r="J34" s="115"/>
    </row>
    <row r="35" spans="1:11" s="100" customFormat="1" ht="32.25" customHeight="1" thickBot="1" x14ac:dyDescent="0.25">
      <c r="A35" s="481" t="s">
        <v>53</v>
      </c>
      <c r="B35" s="482"/>
      <c r="C35" s="482"/>
      <c r="D35" s="482"/>
      <c r="E35" s="482"/>
      <c r="F35" s="482"/>
      <c r="G35" s="482"/>
      <c r="H35" s="482"/>
      <c r="I35" s="482"/>
      <c r="J35" s="483"/>
    </row>
    <row r="36" spans="1:11" s="100" customFormat="1" ht="3.75" customHeight="1" thickBot="1" x14ac:dyDescent="0.25">
      <c r="A36" s="114"/>
      <c r="B36" s="99"/>
      <c r="C36" s="99"/>
      <c r="D36" s="99"/>
      <c r="E36" s="99"/>
      <c r="F36" s="99"/>
      <c r="G36" s="99"/>
      <c r="H36" s="99"/>
      <c r="I36" s="99"/>
      <c r="J36" s="114"/>
    </row>
    <row r="37" spans="1:11" s="100" customFormat="1" ht="31.5" customHeight="1" thickBot="1" x14ac:dyDescent="0.25">
      <c r="A37" s="99"/>
      <c r="B37" s="464" t="s">
        <v>54</v>
      </c>
      <c r="C37" s="465"/>
      <c r="D37" s="465"/>
      <c r="E37" s="465"/>
      <c r="F37" s="465"/>
      <c r="G37" s="465"/>
      <c r="H37" s="466"/>
      <c r="I37" s="99"/>
      <c r="J37" s="99"/>
    </row>
    <row r="38" spans="1:11" s="100" customFormat="1" ht="31.5" customHeight="1" thickBot="1" x14ac:dyDescent="0.25">
      <c r="A38" s="99"/>
      <c r="B38" s="116" t="s">
        <v>50</v>
      </c>
      <c r="C38" s="117">
        <v>1</v>
      </c>
      <c r="D38" s="206">
        <v>2</v>
      </c>
      <c r="E38" s="206">
        <v>3</v>
      </c>
      <c r="F38" s="206">
        <v>4</v>
      </c>
      <c r="G38" s="206">
        <v>5</v>
      </c>
      <c r="H38" s="118">
        <v>6</v>
      </c>
      <c r="I38" s="99"/>
      <c r="J38" s="99"/>
    </row>
    <row r="39" spans="1:11" s="100" customFormat="1" ht="31.5" customHeight="1" x14ac:dyDescent="0.2">
      <c r="A39" s="119"/>
      <c r="B39" s="120"/>
      <c r="C39" s="121" t="e">
        <f>+AVERAGE(C27,C30)</f>
        <v>#DIV/0!</v>
      </c>
      <c r="D39" s="122" t="e">
        <f t="shared" ref="D39:H39" si="0">+AVERAGE(D27,D30)</f>
        <v>#DIV/0!</v>
      </c>
      <c r="E39" s="122" t="e">
        <f t="shared" si="0"/>
        <v>#DIV/0!</v>
      </c>
      <c r="F39" s="122" t="e">
        <f t="shared" si="0"/>
        <v>#DIV/0!</v>
      </c>
      <c r="G39" s="122" t="e">
        <f t="shared" si="0"/>
        <v>#DIV/0!</v>
      </c>
      <c r="H39" s="123" t="e">
        <f t="shared" si="0"/>
        <v>#DIV/0!</v>
      </c>
      <c r="I39" s="99"/>
      <c r="J39" s="99"/>
    </row>
    <row r="40" spans="1:11" s="100" customFormat="1" ht="31.5" customHeight="1" x14ac:dyDescent="0.2">
      <c r="A40" s="119"/>
      <c r="B40" s="124"/>
      <c r="C40" s="125" t="e">
        <f>+AVERAGE(C28:C29)</f>
        <v>#DIV/0!</v>
      </c>
      <c r="D40" s="126" t="e">
        <f t="shared" ref="D40:H40" si="1">+AVERAGE(D28:D29)</f>
        <v>#DIV/0!</v>
      </c>
      <c r="E40" s="126" t="e">
        <f t="shared" si="1"/>
        <v>#DIV/0!</v>
      </c>
      <c r="F40" s="126" t="e">
        <f t="shared" si="1"/>
        <v>#DIV/0!</v>
      </c>
      <c r="G40" s="126" t="e">
        <f t="shared" si="1"/>
        <v>#DIV/0!</v>
      </c>
      <c r="H40" s="127" t="e">
        <f t="shared" si="1"/>
        <v>#DIV/0!</v>
      </c>
      <c r="I40" s="99"/>
      <c r="J40" s="99"/>
    </row>
    <row r="41" spans="1:11" s="100" customFormat="1" ht="31.5" customHeight="1" thickBot="1" x14ac:dyDescent="0.25">
      <c r="A41" s="119"/>
      <c r="B41" s="128"/>
      <c r="C41" s="129" t="e">
        <f>+C40-C39</f>
        <v>#DIV/0!</v>
      </c>
      <c r="D41" s="130" t="e">
        <f t="shared" ref="D41:H41" si="2">+D40-D39</f>
        <v>#DIV/0!</v>
      </c>
      <c r="E41" s="130" t="e">
        <f t="shared" si="2"/>
        <v>#DIV/0!</v>
      </c>
      <c r="F41" s="130" t="e">
        <f t="shared" si="2"/>
        <v>#DIV/0!</v>
      </c>
      <c r="G41" s="130" t="e">
        <f t="shared" si="2"/>
        <v>#DIV/0!</v>
      </c>
      <c r="H41" s="131" t="e">
        <f t="shared" si="2"/>
        <v>#DIV/0!</v>
      </c>
      <c r="I41" s="99"/>
      <c r="J41" s="99"/>
    </row>
    <row r="42" spans="1:11" s="100" customFormat="1" ht="31.5" customHeight="1" thickBot="1" x14ac:dyDescent="0.25">
      <c r="A42" s="99"/>
      <c r="B42" s="132" t="s">
        <v>55</v>
      </c>
      <c r="C42" s="133" t="e">
        <f>+AVERAGE(C41:H41)</f>
        <v>#DIV/0!</v>
      </c>
      <c r="D42" s="99"/>
      <c r="E42" s="99"/>
      <c r="F42" s="99"/>
      <c r="G42" s="99"/>
      <c r="H42" s="99"/>
      <c r="I42" s="99"/>
      <c r="J42" s="99"/>
    </row>
    <row r="43" spans="1:11" s="100" customFormat="1" ht="31.5" customHeight="1" thickBot="1" x14ac:dyDescent="0.25">
      <c r="A43" s="99"/>
      <c r="B43" s="134" t="s">
        <v>110</v>
      </c>
      <c r="C43" s="135" t="e">
        <f>+STDEV(C41:H41)</f>
        <v>#DIV/0!</v>
      </c>
      <c r="D43" s="99"/>
      <c r="E43" s="99"/>
      <c r="F43" s="99"/>
      <c r="G43" s="99"/>
      <c r="H43" s="99"/>
      <c r="I43" s="99"/>
      <c r="J43" s="99"/>
      <c r="K43" s="98"/>
    </row>
    <row r="44" spans="1:11" s="98" customFormat="1" ht="15" customHeight="1" x14ac:dyDescent="0.2">
      <c r="A44" s="99"/>
      <c r="B44" s="99"/>
      <c r="C44" s="99"/>
      <c r="D44" s="99"/>
      <c r="E44" s="99"/>
      <c r="F44" s="99"/>
      <c r="G44" s="136"/>
      <c r="H44" s="99"/>
      <c r="I44" s="99"/>
      <c r="J44" s="99"/>
      <c r="K44" s="100"/>
    </row>
    <row r="45" spans="1:11" s="100" customFormat="1" ht="31.5" customHeight="1" thickBot="1" x14ac:dyDescent="0.25">
      <c r="A45" s="499" t="s">
        <v>56</v>
      </c>
      <c r="B45" s="499"/>
      <c r="C45" s="499"/>
      <c r="D45" s="499"/>
      <c r="E45" s="499"/>
      <c r="F45" s="499"/>
      <c r="G45" s="499"/>
      <c r="H45" s="499"/>
      <c r="I45" s="499"/>
      <c r="J45" s="499"/>
    </row>
    <row r="46" spans="1:11" s="100" customFormat="1" ht="31.5" customHeight="1" thickBot="1" x14ac:dyDescent="0.25">
      <c r="A46" s="99"/>
      <c r="B46" s="500" t="s">
        <v>57</v>
      </c>
      <c r="C46" s="501"/>
      <c r="D46" s="137" t="s">
        <v>58</v>
      </c>
      <c r="E46" s="99"/>
      <c r="F46" s="99"/>
      <c r="G46" s="99"/>
      <c r="H46" s="136"/>
      <c r="I46" s="99"/>
      <c r="J46" s="99"/>
    </row>
    <row r="47" spans="1:11" s="100" customFormat="1" ht="31.5" customHeight="1" x14ac:dyDescent="0.2">
      <c r="A47" s="99"/>
      <c r="B47" s="502" t="s">
        <v>45</v>
      </c>
      <c r="C47" s="503"/>
      <c r="D47" s="138" t="e">
        <f>+AVERAGE(E32,E23)</f>
        <v>#DIV/0!</v>
      </c>
      <c r="E47" s="99"/>
      <c r="F47" s="491" t="s">
        <v>100</v>
      </c>
      <c r="G47" s="492"/>
      <c r="H47" s="139" t="e">
        <f>+(0.34848*D49-0.009024*D48*EXP(0.0612*D47))/(273.15+D47)</f>
        <v>#DIV/0!</v>
      </c>
      <c r="I47" s="140" t="s">
        <v>103</v>
      </c>
      <c r="J47" s="99"/>
    </row>
    <row r="48" spans="1:11" s="100" customFormat="1" ht="31.5" customHeight="1" thickBot="1" x14ac:dyDescent="0.25">
      <c r="A48" s="99"/>
      <c r="B48" s="502" t="s">
        <v>46</v>
      </c>
      <c r="C48" s="503"/>
      <c r="D48" s="138" t="e">
        <f>+AVERAGE(H32,H23)</f>
        <v>#DIV/0!</v>
      </c>
      <c r="E48" s="99"/>
      <c r="F48" s="504" t="s">
        <v>101</v>
      </c>
      <c r="G48" s="505"/>
      <c r="H48" s="141" t="e">
        <f>+H47*((0.001)^2+(0.0001*I19/2)^2+(-0.0034*D19/2)^2+(-0.1*G19/2)^2)^0.5</f>
        <v>#DIV/0!</v>
      </c>
      <c r="I48" s="142" t="s">
        <v>103</v>
      </c>
      <c r="J48" s="99"/>
    </row>
    <row r="49" spans="1:11" s="100" customFormat="1" ht="31.5" customHeight="1" thickBot="1" x14ac:dyDescent="0.25">
      <c r="A49" s="99"/>
      <c r="B49" s="489" t="s">
        <v>22</v>
      </c>
      <c r="C49" s="490"/>
      <c r="D49" s="143" t="e">
        <f>+AVERAGE(J32,J24)</f>
        <v>#DIV/0!</v>
      </c>
      <c r="E49" s="99"/>
      <c r="F49" s="491" t="s">
        <v>102</v>
      </c>
      <c r="G49" s="492"/>
      <c r="H49" s="144">
        <v>1.2</v>
      </c>
      <c r="I49" s="142" t="s">
        <v>103</v>
      </c>
      <c r="J49" s="99"/>
      <c r="K49" s="98"/>
    </row>
    <row r="50" spans="1:11" s="98" customFormat="1" ht="15" customHeight="1" thickBot="1" x14ac:dyDescent="0.25">
      <c r="A50" s="99"/>
      <c r="B50" s="99"/>
      <c r="C50" s="99"/>
      <c r="D50" s="99"/>
      <c r="E50" s="99"/>
      <c r="F50" s="99"/>
      <c r="G50" s="99"/>
      <c r="H50" s="99"/>
      <c r="I50" s="99"/>
      <c r="J50" s="99"/>
      <c r="K50" s="100"/>
    </row>
    <row r="51" spans="1:11" s="100" customFormat="1" ht="31.5" customHeight="1" thickBot="1" x14ac:dyDescent="0.25">
      <c r="A51" s="464" t="s">
        <v>59</v>
      </c>
      <c r="B51" s="465"/>
      <c r="C51" s="465"/>
      <c r="D51" s="465"/>
      <c r="E51" s="465"/>
      <c r="F51" s="465"/>
      <c r="G51" s="465"/>
      <c r="H51" s="465"/>
      <c r="I51" s="465"/>
      <c r="J51" s="466"/>
    </row>
    <row r="52" spans="1:11" s="100" customFormat="1" ht="31.5" customHeight="1" x14ac:dyDescent="0.35">
      <c r="A52" s="99"/>
      <c r="B52" s="145" t="s">
        <v>60</v>
      </c>
      <c r="C52" s="146"/>
      <c r="D52" s="467" t="s">
        <v>104</v>
      </c>
      <c r="E52" s="467"/>
      <c r="F52" s="147" t="s">
        <v>61</v>
      </c>
      <c r="G52" s="148" t="s">
        <v>62</v>
      </c>
      <c r="H52" s="468" t="s">
        <v>63</v>
      </c>
      <c r="I52" s="469"/>
      <c r="J52" s="99"/>
    </row>
    <row r="53" spans="1:11" s="100" customFormat="1" ht="31.5" customHeight="1" thickBot="1" x14ac:dyDescent="0.25">
      <c r="A53" s="99"/>
      <c r="B53" s="149" t="e">
        <f>+C42</f>
        <v>#DIV/0!</v>
      </c>
      <c r="C53" s="150" t="s">
        <v>1</v>
      </c>
      <c r="D53" s="151" t="e">
        <f>+C10+C11/1000</f>
        <v>#N/A</v>
      </c>
      <c r="E53" s="150" t="s">
        <v>1</v>
      </c>
      <c r="F53" s="151" t="e">
        <f>+(H47-H49)*(1/H10-1/C13)</f>
        <v>#DIV/0!</v>
      </c>
      <c r="G53" s="152"/>
      <c r="H53" s="144" t="e">
        <f>+(B53+D53*F53)*1000</f>
        <v>#DIV/0!</v>
      </c>
      <c r="I53" s="142" t="s">
        <v>3</v>
      </c>
      <c r="J53" s="99"/>
      <c r="K53" s="98"/>
    </row>
    <row r="54" spans="1:11" s="98" customFormat="1" ht="15" customHeight="1" x14ac:dyDescent="0.2">
      <c r="A54" s="99"/>
      <c r="B54" s="99"/>
      <c r="C54" s="99"/>
      <c r="D54" s="99"/>
      <c r="E54" s="99"/>
      <c r="F54" s="99"/>
      <c r="G54" s="99"/>
      <c r="H54" s="99"/>
      <c r="I54" s="99"/>
      <c r="J54" s="99"/>
      <c r="K54" s="100"/>
    </row>
    <row r="55" spans="1:11" s="100" customFormat="1" ht="31.5" customHeight="1" x14ac:dyDescent="0.2">
      <c r="A55" s="470" t="s">
        <v>64</v>
      </c>
      <c r="B55" s="471"/>
      <c r="C55" s="471"/>
      <c r="D55" s="471"/>
      <c r="E55" s="471"/>
      <c r="F55" s="471"/>
      <c r="G55" s="471"/>
      <c r="H55" s="471"/>
      <c r="I55" s="471"/>
      <c r="J55" s="471"/>
      <c r="K55" s="98"/>
    </row>
    <row r="56" spans="1:11" s="98" customFormat="1" ht="15" customHeight="1" thickBot="1" x14ac:dyDescent="0.25">
      <c r="A56" s="99"/>
      <c r="B56" s="99"/>
      <c r="C56" s="99"/>
      <c r="D56" s="99"/>
      <c r="E56" s="99"/>
      <c r="F56" s="99"/>
      <c r="G56" s="99"/>
      <c r="H56" s="99"/>
      <c r="I56" s="99"/>
      <c r="J56" s="99"/>
      <c r="K56" s="100"/>
    </row>
    <row r="57" spans="1:11" s="100" customFormat="1" ht="31.5" customHeight="1" thickBot="1" x14ac:dyDescent="0.25">
      <c r="A57" s="472" t="s">
        <v>57</v>
      </c>
      <c r="B57" s="473"/>
      <c r="C57" s="474" t="s">
        <v>65</v>
      </c>
      <c r="D57" s="475"/>
      <c r="E57" s="153"/>
      <c r="F57" s="476"/>
      <c r="G57" s="476"/>
      <c r="H57" s="476"/>
      <c r="I57" s="476"/>
      <c r="J57" s="99"/>
    </row>
    <row r="58" spans="1:11" s="100" customFormat="1" ht="31.5" customHeight="1" x14ac:dyDescent="0.2">
      <c r="A58" s="154" t="s">
        <v>66</v>
      </c>
      <c r="B58" s="155"/>
      <c r="C58" s="156" t="e">
        <f>+C43/B25^0.5*1000</f>
        <v>#DIV/0!</v>
      </c>
      <c r="D58" s="157" t="s">
        <v>3</v>
      </c>
      <c r="E58" s="158"/>
      <c r="F58" s="476"/>
      <c r="G58" s="476"/>
      <c r="H58" s="476"/>
      <c r="I58" s="476"/>
      <c r="J58" s="99"/>
    </row>
    <row r="59" spans="1:11" s="100" customFormat="1" ht="31.5" customHeight="1" x14ac:dyDescent="0.2">
      <c r="A59" s="159" t="s">
        <v>67</v>
      </c>
      <c r="B59" s="160" t="s">
        <v>68</v>
      </c>
      <c r="C59" s="161" t="e">
        <f>+C12/2</f>
        <v>#N/A</v>
      </c>
      <c r="D59" s="162" t="s">
        <v>3</v>
      </c>
      <c r="E59" s="158"/>
      <c r="F59" s="476"/>
      <c r="G59" s="476"/>
      <c r="H59" s="476"/>
      <c r="I59" s="476"/>
      <c r="J59" s="99"/>
    </row>
    <row r="60" spans="1:11" s="100" customFormat="1" ht="31.5" customHeight="1" x14ac:dyDescent="0.2">
      <c r="A60" s="163" t="s">
        <v>69</v>
      </c>
      <c r="B60" s="164"/>
      <c r="C60" s="165" t="e">
        <f>+C12/3^0.5</f>
        <v>#N/A</v>
      </c>
      <c r="D60" s="162" t="s">
        <v>3</v>
      </c>
      <c r="E60" s="158"/>
      <c r="F60" s="476"/>
      <c r="G60" s="476"/>
      <c r="H60" s="476"/>
      <c r="I60" s="476"/>
      <c r="J60" s="99"/>
    </row>
    <row r="61" spans="1:11" s="100" customFormat="1" ht="31.5" customHeight="1" x14ac:dyDescent="0.25">
      <c r="A61" s="166" t="s">
        <v>70</v>
      </c>
      <c r="B61" s="167"/>
      <c r="C61" s="168" t="e">
        <f>+SQRT(SUMSQ(C59:C60))</f>
        <v>#N/A</v>
      </c>
      <c r="D61" s="169" t="s">
        <v>3</v>
      </c>
      <c r="E61" s="158"/>
      <c r="F61" s="476"/>
      <c r="G61" s="476"/>
      <c r="H61" s="476"/>
      <c r="I61" s="476"/>
      <c r="J61" s="99"/>
    </row>
    <row r="62" spans="1:11" s="100" customFormat="1" ht="31.5" customHeight="1" x14ac:dyDescent="0.2">
      <c r="A62" s="159" t="s">
        <v>71</v>
      </c>
      <c r="B62" s="160"/>
      <c r="C62" s="170" t="e">
        <f>+H48</f>
        <v>#DIV/0!</v>
      </c>
      <c r="D62" s="162" t="s">
        <v>103</v>
      </c>
      <c r="E62" s="99"/>
      <c r="F62" s="476"/>
      <c r="G62" s="476"/>
      <c r="H62" s="476"/>
      <c r="I62" s="476"/>
      <c r="J62" s="99"/>
    </row>
    <row r="63" spans="1:11" s="100" customFormat="1" ht="31.5" customHeight="1" x14ac:dyDescent="0.2">
      <c r="A63" s="159" t="s">
        <v>72</v>
      </c>
      <c r="B63" s="160"/>
      <c r="C63" s="171" t="e">
        <f>+H11/2</f>
        <v>#N/A</v>
      </c>
      <c r="D63" s="162" t="s">
        <v>103</v>
      </c>
      <c r="E63" s="99"/>
      <c r="F63" s="476"/>
      <c r="G63" s="476"/>
      <c r="H63" s="476"/>
      <c r="I63" s="476"/>
      <c r="J63" s="99"/>
    </row>
    <row r="64" spans="1:11" s="100" customFormat="1" ht="31.5" customHeight="1" thickBot="1" x14ac:dyDescent="0.25">
      <c r="A64" s="159" t="s">
        <v>73</v>
      </c>
      <c r="B64" s="160"/>
      <c r="C64" s="171" t="e">
        <f>+C14/2</f>
        <v>#N/A</v>
      </c>
      <c r="D64" s="162" t="s">
        <v>103</v>
      </c>
      <c r="E64" s="99"/>
      <c r="F64" s="99"/>
      <c r="G64" s="99"/>
      <c r="H64" s="99"/>
      <c r="I64" s="99"/>
      <c r="J64" s="99"/>
    </row>
    <row r="65" spans="1:11" s="100" customFormat="1" ht="31.5" customHeight="1" x14ac:dyDescent="0.25">
      <c r="A65" s="166" t="s">
        <v>74</v>
      </c>
      <c r="B65" s="167"/>
      <c r="C65" s="168" t="e">
        <f>+SQRT(ABS(((C10/1000+C11/1000000)*(C13-H10)/(C13*H10)*C62)^2+((C10/1000+C11/1000000)*(H47-H49))^2*C63^2/H10^4+(C10/1000+C11/1000000)^2*(H47-H49)*((H47-H49)-2*(C15-H49))*C64^2/C13^4))*1000000</f>
        <v>#N/A</v>
      </c>
      <c r="D65" s="169" t="s">
        <v>3</v>
      </c>
      <c r="E65" s="158"/>
      <c r="F65" s="477" t="s">
        <v>75</v>
      </c>
      <c r="G65" s="478"/>
      <c r="H65" s="172" t="e">
        <f>+SQRT(SUMSQ(C58,C61,C65,C66))</f>
        <v>#DIV/0!</v>
      </c>
      <c r="I65" s="140" t="s">
        <v>3</v>
      </c>
      <c r="J65" s="99"/>
    </row>
    <row r="66" spans="1:11" s="100" customFormat="1" ht="31.5" customHeight="1" thickBot="1" x14ac:dyDescent="0.3">
      <c r="A66" s="208" t="s">
        <v>76</v>
      </c>
      <c r="B66" s="174"/>
      <c r="C66" s="175" t="e">
        <f>+(G15/2/3^0.5)*2^0.5*1000</f>
        <v>#N/A</v>
      </c>
      <c r="D66" s="142" t="s">
        <v>3</v>
      </c>
      <c r="E66" s="158"/>
      <c r="F66" s="479" t="s">
        <v>77</v>
      </c>
      <c r="G66" s="480"/>
      <c r="H66" s="176" t="e">
        <f>+H65*2</f>
        <v>#DIV/0!</v>
      </c>
      <c r="I66" s="142" t="s">
        <v>3</v>
      </c>
      <c r="J66" s="99"/>
      <c r="K66" s="98"/>
    </row>
    <row r="67" spans="1:11" s="98" customFormat="1" ht="15" customHeight="1" x14ac:dyDescent="0.2">
      <c r="A67" s="114"/>
      <c r="B67" s="114"/>
      <c r="C67" s="114"/>
      <c r="D67" s="114"/>
      <c r="E67" s="99"/>
      <c r="F67" s="99"/>
      <c r="G67" s="99"/>
      <c r="H67" s="99"/>
      <c r="I67" s="99"/>
      <c r="J67" s="99"/>
      <c r="K67" s="100"/>
    </row>
    <row r="68" spans="1:11" s="100" customFormat="1" ht="31.5" customHeight="1" thickBot="1" x14ac:dyDescent="0.25">
      <c r="A68" s="99"/>
      <c r="B68" s="99"/>
      <c r="C68" s="99"/>
      <c r="D68" s="99"/>
      <c r="E68" s="99"/>
      <c r="F68" s="99"/>
      <c r="G68" s="99"/>
      <c r="H68" s="99"/>
      <c r="I68" s="99"/>
      <c r="J68" s="99"/>
    </row>
    <row r="69" spans="1:11" s="100" customFormat="1" ht="31.5" customHeight="1" thickBot="1" x14ac:dyDescent="0.25">
      <c r="A69" s="481" t="s">
        <v>78</v>
      </c>
      <c r="B69" s="482"/>
      <c r="C69" s="482"/>
      <c r="D69" s="482"/>
      <c r="E69" s="482"/>
      <c r="F69" s="482"/>
      <c r="G69" s="482"/>
      <c r="H69" s="482"/>
      <c r="I69" s="482"/>
      <c r="J69" s="483"/>
    </row>
    <row r="70" spans="1:11" s="100" customFormat="1" ht="31.5" customHeight="1" thickBot="1" x14ac:dyDescent="0.25">
      <c r="A70" s="484" t="s">
        <v>105</v>
      </c>
      <c r="B70" s="485"/>
      <c r="C70" s="485"/>
      <c r="D70" s="486"/>
      <c r="E70" s="177"/>
      <c r="F70" s="178"/>
      <c r="G70" s="487"/>
      <c r="H70" s="487"/>
      <c r="I70" s="487"/>
      <c r="J70" s="488"/>
    </row>
    <row r="71" spans="1:11" s="100" customFormat="1" ht="45.75" customHeight="1" x14ac:dyDescent="0.2">
      <c r="A71" s="179" t="s">
        <v>194</v>
      </c>
      <c r="B71" s="180" t="s">
        <v>137</v>
      </c>
      <c r="C71" s="181"/>
      <c r="D71" s="182" t="s">
        <v>268</v>
      </c>
      <c r="E71" s="458" t="s">
        <v>106</v>
      </c>
      <c r="F71" s="459"/>
      <c r="G71" s="460" t="s">
        <v>80</v>
      </c>
      <c r="H71" s="462" t="s">
        <v>107</v>
      </c>
      <c r="I71" s="462"/>
      <c r="J71" s="462"/>
    </row>
    <row r="72" spans="1:11" s="100" customFormat="1" ht="31.5" customHeight="1" thickBot="1" x14ac:dyDescent="0.25">
      <c r="A72" s="183" t="e">
        <f>C10</f>
        <v>#N/A</v>
      </c>
      <c r="B72" s="184" t="e">
        <f>C11</f>
        <v>#N/A</v>
      </c>
      <c r="C72" s="176" t="e">
        <f>H53</f>
        <v>#DIV/0!</v>
      </c>
      <c r="D72" s="185" t="e">
        <f>A72+B72/1000+C72/1000</f>
        <v>#N/A</v>
      </c>
      <c r="E72" s="176" t="e">
        <f>D72*1000-A72*1000</f>
        <v>#N/A</v>
      </c>
      <c r="F72" s="130" t="s">
        <v>3</v>
      </c>
      <c r="G72" s="461"/>
      <c r="H72" s="186" t="e">
        <f>H66</f>
        <v>#DIV/0!</v>
      </c>
      <c r="I72" s="463" t="s">
        <v>3</v>
      </c>
      <c r="J72" s="463"/>
      <c r="K72" s="47"/>
    </row>
    <row r="73" spans="1:11" ht="31.5" customHeight="1" x14ac:dyDescent="0.2">
      <c r="G73" s="187"/>
    </row>
    <row r="74" spans="1:11" ht="51" customHeight="1" x14ac:dyDescent="0.2"/>
    <row r="76" spans="1:11" ht="31.5" customHeight="1" x14ac:dyDescent="0.2">
      <c r="A76" s="188"/>
      <c r="B76" s="69"/>
      <c r="C76" s="69"/>
      <c r="D76" s="69"/>
      <c r="E76" s="69"/>
      <c r="F76" s="69"/>
      <c r="G76" s="69"/>
      <c r="H76" s="69"/>
      <c r="I76" s="69"/>
      <c r="J76" s="69"/>
    </row>
    <row r="77" spans="1:11" ht="31.5" customHeight="1" x14ac:dyDescent="0.2">
      <c r="A77" s="188"/>
      <c r="B77" s="69"/>
      <c r="C77" s="69"/>
      <c r="D77" s="69"/>
      <c r="E77" s="69"/>
      <c r="F77" s="69"/>
      <c r="G77" s="69"/>
      <c r="H77" s="69"/>
      <c r="I77" s="69"/>
      <c r="J77" s="69"/>
    </row>
    <row r="78" spans="1:11" ht="31.5" customHeight="1" x14ac:dyDescent="0.2">
      <c r="A78" s="188"/>
      <c r="B78" s="69"/>
      <c r="C78" s="69"/>
      <c r="D78" s="69"/>
      <c r="E78" s="69"/>
      <c r="F78" s="69"/>
      <c r="G78" s="69"/>
      <c r="H78" s="69"/>
      <c r="I78" s="69"/>
      <c r="J78" s="69"/>
    </row>
    <row r="79" spans="1:11" ht="31.5" customHeight="1" x14ac:dyDescent="0.2">
      <c r="A79" s="188"/>
      <c r="B79" s="69"/>
      <c r="C79" s="69"/>
      <c r="D79" s="69"/>
      <c r="E79" s="69"/>
      <c r="F79" s="69"/>
      <c r="G79" s="69"/>
      <c r="H79" s="69"/>
      <c r="I79" s="69"/>
      <c r="J79" s="69"/>
    </row>
    <row r="80" spans="1:11" ht="31.5" customHeight="1" x14ac:dyDescent="0.2">
      <c r="A80" s="188"/>
      <c r="B80" s="69"/>
      <c r="C80" s="69"/>
      <c r="D80" s="69"/>
      <c r="E80" s="69"/>
      <c r="F80" s="69"/>
      <c r="G80" s="69"/>
      <c r="H80" s="69"/>
      <c r="I80" s="69"/>
      <c r="J80" s="69"/>
    </row>
    <row r="81" spans="1:10" ht="31.5" customHeight="1" x14ac:dyDescent="0.2">
      <c r="A81" s="188"/>
      <c r="B81" s="69"/>
      <c r="C81" s="69"/>
      <c r="D81" s="69"/>
      <c r="E81" s="69"/>
      <c r="F81" s="69"/>
      <c r="G81" s="69"/>
      <c r="H81" s="69"/>
      <c r="I81" s="69"/>
      <c r="J81" s="69"/>
    </row>
    <row r="82" spans="1:10" ht="31.5" customHeight="1" x14ac:dyDescent="0.2">
      <c r="A82" s="188"/>
      <c r="B82" s="69"/>
      <c r="C82" s="69"/>
      <c r="D82" s="69"/>
      <c r="E82" s="69"/>
      <c r="F82" s="69"/>
      <c r="G82" s="69"/>
      <c r="H82" s="69"/>
      <c r="I82" s="69"/>
      <c r="J82" s="69"/>
    </row>
  </sheetData>
  <sheetProtection algorithmName="SHA-512" hashValue="4mdudpCxSj5Cuus8oNLj2hGlIiTOPCmuSPMBOxrfIaa0cLmcjo0vp+aHkAUtwyOAxOrJ9Ux5jT7OuPZ7JR9UhQ==" saltValue="dHGT5zbC1thk8U+Vx6E+wQ==" spinCount="100000" sheet="1" objects="1" scenarios="1"/>
  <mergeCells count="55">
    <mergeCell ref="A13:B13"/>
    <mergeCell ref="F13:I13"/>
    <mergeCell ref="A1:B1"/>
    <mergeCell ref="C1:J1"/>
    <mergeCell ref="I3:J4"/>
    <mergeCell ref="A6:D6"/>
    <mergeCell ref="F6:I6"/>
    <mergeCell ref="F9:G9"/>
    <mergeCell ref="A10:B10"/>
    <mergeCell ref="F10:G10"/>
    <mergeCell ref="A11:B11"/>
    <mergeCell ref="F11:G11"/>
    <mergeCell ref="A12:B12"/>
    <mergeCell ref="A26:B26"/>
    <mergeCell ref="I26:J26"/>
    <mergeCell ref="A14:B14"/>
    <mergeCell ref="A15:B15"/>
    <mergeCell ref="A17:J17"/>
    <mergeCell ref="F18:G18"/>
    <mergeCell ref="A19:B19"/>
    <mergeCell ref="E19:F19"/>
    <mergeCell ref="A21:J21"/>
    <mergeCell ref="C23:D23"/>
    <mergeCell ref="F23:G23"/>
    <mergeCell ref="C25:H25"/>
    <mergeCell ref="I25:J25"/>
    <mergeCell ref="B49:C49"/>
    <mergeCell ref="F49:G49"/>
    <mergeCell ref="A27:A30"/>
    <mergeCell ref="C32:D32"/>
    <mergeCell ref="F32:G32"/>
    <mergeCell ref="A35:J35"/>
    <mergeCell ref="B37:H37"/>
    <mergeCell ref="A45:J45"/>
    <mergeCell ref="B46:C46"/>
    <mergeCell ref="B47:C47"/>
    <mergeCell ref="F47:G47"/>
    <mergeCell ref="B48:C48"/>
    <mergeCell ref="F48:G48"/>
    <mergeCell ref="E71:F71"/>
    <mergeCell ref="G71:G72"/>
    <mergeCell ref="H71:J71"/>
    <mergeCell ref="I72:J72"/>
    <mergeCell ref="A51:J51"/>
    <mergeCell ref="D52:E52"/>
    <mergeCell ref="H52:I52"/>
    <mergeCell ref="A55:J55"/>
    <mergeCell ref="A57:B57"/>
    <mergeCell ref="C57:D57"/>
    <mergeCell ref="F57:I63"/>
    <mergeCell ref="F65:G65"/>
    <mergeCell ref="F66:G66"/>
    <mergeCell ref="A69:J69"/>
    <mergeCell ref="A70:D70"/>
    <mergeCell ref="G70:J70"/>
  </mergeCells>
  <dataValidations count="1">
    <dataValidation type="list" allowBlank="1" showInputMessage="1" showErrorMessage="1" sqref="M2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6" orientation="portrait" r:id="rId1"/>
  <headerFooter>
    <oddHeader xml:space="preserve">&amp;C
&amp;16   
</oddHeader>
    <oddFooter>&amp;RRT03-F23 Vr.3 (2018-03-12)</oddFooter>
  </headerFooter>
  <rowBreaks count="1" manualBreakCount="1">
    <brk id="33" max="1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'DATOS 1'!$F$89:$F$94</xm:f>
          </x14:formula1>
          <xm:sqref>J19</xm:sqref>
        </x14:dataValidation>
        <x14:dataValidation type="list" allowBlank="1" showInputMessage="1" showErrorMessage="1">
          <x14:formula1>
            <xm:f>'DATOS 1'!$B$68:$B$87</xm:f>
          </x14:formula1>
          <xm:sqref>J18</xm:sqref>
        </x14:dataValidation>
        <x14:dataValidation type="list" allowBlank="1" showInputMessage="1" showErrorMessage="1">
          <x14:formula1>
            <xm:f>'DATOS 1'!$N$10:$N$61</xm:f>
          </x14:formula1>
          <xm:sqref>E6</xm:sqref>
        </x14:dataValidation>
        <x14:dataValidation type="list" allowBlank="1" showInputMessage="1" showErrorMessage="1">
          <x14:formula1>
            <xm:f>'DATOS 1'!$B$6:$B$28</xm:f>
          </x14:formula1>
          <xm:sqref>I3 J6</xm:sqref>
        </x14:dataValidation>
        <x14:dataValidation type="list" allowBlank="1" showInputMessage="1" showErrorMessage="1">
          <x14:formula1>
            <xm:f>'DATOS 1'!$N$83:$N$87</xm:f>
          </x14:formula1>
          <xm:sqref>J24</xm:sqref>
        </x14:dataValidation>
        <x14:dataValidation type="list" allowBlank="1" showInputMessage="1" showErrorMessage="1">
          <x14:formula1>
            <xm:f>'DATOS 1'!$N$69:$N$75</xm:f>
          </x14:formula1>
          <xm:sqref>J13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B6FD03"/>
  </sheetPr>
  <dimension ref="A1:P82"/>
  <sheetViews>
    <sheetView showGridLines="0" view="pageBreakPreview" topLeftCell="A25" zoomScale="85" zoomScaleNormal="60" zoomScaleSheetLayoutView="85" workbookViewId="0">
      <selection activeCell="E6" sqref="E6"/>
    </sheetView>
  </sheetViews>
  <sheetFormatPr baseColWidth="10" defaultRowHeight="31.5" customHeight="1" x14ac:dyDescent="0.2"/>
  <cols>
    <col min="1" max="1" width="11.42578125" style="77" customWidth="1"/>
    <col min="2" max="2" width="12" style="77" customWidth="1"/>
    <col min="3" max="3" width="13.5703125" style="77" customWidth="1"/>
    <col min="4" max="4" width="16.140625" style="77" customWidth="1"/>
    <col min="5" max="5" width="14" style="77" customWidth="1"/>
    <col min="6" max="6" width="13.85546875" style="77" bestFit="1" customWidth="1"/>
    <col min="7" max="7" width="15.28515625" style="77" bestFit="1" customWidth="1"/>
    <col min="8" max="9" width="13.7109375" style="77" bestFit="1" customWidth="1"/>
    <col min="10" max="10" width="13.7109375" style="77" customWidth="1"/>
    <col min="11" max="16384" width="11.42578125" style="47"/>
  </cols>
  <sheetData>
    <row r="1" spans="1:16" ht="47.25" customHeight="1" thickBot="1" x14ac:dyDescent="0.25">
      <c r="A1" s="530"/>
      <c r="B1" s="531"/>
      <c r="C1" s="532" t="s">
        <v>305</v>
      </c>
      <c r="D1" s="533"/>
      <c r="E1" s="533"/>
      <c r="F1" s="533"/>
      <c r="G1" s="533"/>
      <c r="H1" s="533"/>
      <c r="I1" s="533"/>
      <c r="J1" s="534"/>
      <c r="K1" s="46"/>
      <c r="L1" s="46"/>
      <c r="M1" s="46"/>
      <c r="N1" s="46"/>
      <c r="O1" s="46"/>
      <c r="P1" s="46"/>
    </row>
    <row r="2" spans="1:16" s="50" customFormat="1" ht="9.75" customHeight="1" thickBot="1" x14ac:dyDescent="0.25">
      <c r="A2" s="48"/>
      <c r="B2" s="48"/>
      <c r="C2" s="49"/>
      <c r="D2" s="49"/>
      <c r="E2" s="49"/>
      <c r="F2" s="49"/>
      <c r="G2" s="49"/>
      <c r="H2" s="49"/>
      <c r="K2" s="51"/>
      <c r="M2" s="52"/>
    </row>
    <row r="3" spans="1:16" s="51" customFormat="1" ht="35.25" customHeight="1" thickBot="1" x14ac:dyDescent="0.25">
      <c r="A3" s="53" t="s">
        <v>33</v>
      </c>
      <c r="B3" s="54" t="s">
        <v>79</v>
      </c>
      <c r="C3" s="55" t="s">
        <v>214</v>
      </c>
      <c r="D3" s="55" t="s">
        <v>306</v>
      </c>
      <c r="E3" s="55" t="s">
        <v>307</v>
      </c>
      <c r="F3" s="56" t="s">
        <v>34</v>
      </c>
      <c r="G3" s="56" t="s">
        <v>35</v>
      </c>
      <c r="H3" s="57" t="s">
        <v>308</v>
      </c>
      <c r="I3" s="535"/>
      <c r="J3" s="536"/>
      <c r="K3" s="50"/>
    </row>
    <row r="4" spans="1:16" s="50" customFormat="1" ht="29.25" customHeight="1" thickBot="1" x14ac:dyDescent="0.25">
      <c r="A4" s="58" t="e">
        <f>VLOOKUP($I$3,'DATOS 1'!B6:J28,2,FALSE)</f>
        <v>#N/A</v>
      </c>
      <c r="B4" s="58" t="e">
        <f>VLOOKUP($I$3,'DATOS 1'!$B$6:$J$28,3,FALSE)</f>
        <v>#N/A</v>
      </c>
      <c r="C4" s="59" t="e">
        <f>VLOOKUP($I$3,'DATOS 1'!$B$6:$J$28,8,FALSE)</f>
        <v>#N/A</v>
      </c>
      <c r="D4" s="59" t="e">
        <f>VLOOKUP($I$3,'DATOS 1'!$B$6:$J$28,6,FALSE)</f>
        <v>#N/A</v>
      </c>
      <c r="E4" s="58" t="e">
        <f>VLOOKUP($I$3,'DATOS 1'!$B$6:$J$28,7,FALSE)</f>
        <v>#N/A</v>
      </c>
      <c r="F4" s="58" t="e">
        <f>VLOOKUP($I$3,'DATOS 1'!$B$6:$J$28,4,FALSE)</f>
        <v>#N/A</v>
      </c>
      <c r="G4" s="58" t="e">
        <f>VLOOKUP($I$3,'DATOS 1'!$B$6:$J$28,5,FALSE)</f>
        <v>#N/A</v>
      </c>
      <c r="H4" s="59" t="e">
        <f>VLOOKUP($I$3,'DATOS 1'!$B$6:$J$28,9,FALSE)</f>
        <v>#N/A</v>
      </c>
      <c r="I4" s="537"/>
      <c r="J4" s="538"/>
      <c r="K4" s="47"/>
      <c r="L4" s="60"/>
      <c r="M4" s="60"/>
    </row>
    <row r="5" spans="1:16" s="62" customFormat="1" ht="6.75" customHeight="1" thickBot="1" x14ac:dyDescent="0.25">
      <c r="A5" s="61"/>
      <c r="B5" s="61"/>
      <c r="C5" s="61"/>
      <c r="F5" s="61"/>
      <c r="G5" s="61"/>
      <c r="H5" s="61"/>
      <c r="K5" s="47"/>
    </row>
    <row r="6" spans="1:16" ht="31.5" customHeight="1" thickBot="1" x14ac:dyDescent="0.25">
      <c r="A6" s="527" t="s">
        <v>36</v>
      </c>
      <c r="B6" s="528"/>
      <c r="C6" s="528"/>
      <c r="D6" s="529"/>
      <c r="E6" s="41"/>
      <c r="F6" s="527" t="s">
        <v>37</v>
      </c>
      <c r="G6" s="528"/>
      <c r="H6" s="528"/>
      <c r="I6" s="529"/>
      <c r="J6" s="42"/>
    </row>
    <row r="7" spans="1:16" ht="31.5" customHeight="1" x14ac:dyDescent="0.2">
      <c r="A7" s="63" t="s">
        <v>38</v>
      </c>
      <c r="B7" s="64" t="e">
        <f>VLOOKUP($E$6,'DATOS 1'!N10:AA61,2,FALSE)</f>
        <v>#N/A</v>
      </c>
      <c r="C7" s="65" t="s">
        <v>23</v>
      </c>
      <c r="D7" s="66" t="e">
        <f>VLOOKUP($E$6,'DATOS 1'!N10:AA61,3,FALSE)</f>
        <v>#N/A</v>
      </c>
      <c r="E7" s="67"/>
      <c r="F7" s="63" t="s">
        <v>38</v>
      </c>
      <c r="G7" s="66" t="e">
        <f>VLOOKUP($J$6,'DATOS 1'!B36:I58,2,FALSE)</f>
        <v>#N/A</v>
      </c>
      <c r="H7" s="68" t="s">
        <v>23</v>
      </c>
      <c r="I7" s="66" t="e">
        <f>VLOOKUP($J$6,'DATOS 1'!B36:I58,3,FALSE)</f>
        <v>#N/A</v>
      </c>
      <c r="J7" s="69"/>
    </row>
    <row r="8" spans="1:16" ht="31.5" customHeight="1" x14ac:dyDescent="0.2">
      <c r="A8" s="70" t="s">
        <v>39</v>
      </c>
      <c r="B8" s="71" t="e">
        <f>VLOOKUP($E$6,'DATOS 1'!N10:AA61,4,FALSE)</f>
        <v>#N/A</v>
      </c>
      <c r="C8" s="72" t="s">
        <v>40</v>
      </c>
      <c r="D8" s="73" t="e">
        <f>VLOOKUP($E$6,'DATOS 1'!N10:AA61,5,FALSE)</f>
        <v>#N/A</v>
      </c>
      <c r="E8" s="67"/>
      <c r="F8" s="70" t="s">
        <v>39</v>
      </c>
      <c r="G8" s="71" t="e">
        <f>VLOOKUP($J$6,'DATOS 1'!B36:I58,4,FALSE)</f>
        <v>#N/A</v>
      </c>
      <c r="H8" s="72" t="s">
        <v>40</v>
      </c>
      <c r="I8" s="73" t="e">
        <f>VLOOKUP($J$6,'DATOS 1'!B36:I58,5,FALSE)</f>
        <v>#N/A</v>
      </c>
      <c r="J8" s="69"/>
    </row>
    <row r="9" spans="1:16" ht="31.5" customHeight="1" x14ac:dyDescent="0.2">
      <c r="A9" s="74" t="s">
        <v>41</v>
      </c>
      <c r="B9" s="71" t="e">
        <f>VLOOKUP($E$6,'DATOS 1'!N10:AA61,6,FALSE)</f>
        <v>#N/A</v>
      </c>
      <c r="C9" s="75" t="s">
        <v>31</v>
      </c>
      <c r="D9" s="76" t="e">
        <f>VLOOKUP($E$6,'DATOS 1'!N10:AA61,7,FALSE)</f>
        <v>#N/A</v>
      </c>
      <c r="F9" s="509" t="s">
        <v>91</v>
      </c>
      <c r="G9" s="510"/>
      <c r="H9" s="71" t="e">
        <f>VLOOKUP($J$6,'DATOS 1'!B36:I58,6,FALSE)</f>
        <v>#N/A</v>
      </c>
      <c r="I9" s="78" t="s">
        <v>1</v>
      </c>
      <c r="J9" s="69"/>
      <c r="K9" s="79"/>
    </row>
    <row r="10" spans="1:16" s="79" customFormat="1" ht="31.5" customHeight="1" x14ac:dyDescent="0.25">
      <c r="A10" s="509" t="s">
        <v>92</v>
      </c>
      <c r="B10" s="510"/>
      <c r="C10" s="71" t="e">
        <f>VLOOKUP($E$6,'DATOS 1'!N10:AA61,8,FALSE)</f>
        <v>#N/A</v>
      </c>
      <c r="D10" s="78" t="s">
        <v>1</v>
      </c>
      <c r="F10" s="509" t="s">
        <v>93</v>
      </c>
      <c r="G10" s="510"/>
      <c r="H10" s="71" t="e">
        <f>VLOOKUP($J$6,'DATOS 1'!B36:I58,7,FALSE)</f>
        <v>#N/A</v>
      </c>
      <c r="I10" s="78" t="s">
        <v>109</v>
      </c>
      <c r="J10" s="80"/>
    </row>
    <row r="11" spans="1:16" s="79" customFormat="1" ht="31.5" customHeight="1" thickBot="1" x14ac:dyDescent="0.3">
      <c r="A11" s="509" t="s">
        <v>94</v>
      </c>
      <c r="B11" s="510"/>
      <c r="C11" s="71" t="e">
        <f>VLOOKUP($E$6,'DATOS 1'!N10:AA61,9,FALSE)</f>
        <v>#N/A</v>
      </c>
      <c r="D11" s="78" t="s">
        <v>3</v>
      </c>
      <c r="E11" s="81"/>
      <c r="F11" s="539" t="s">
        <v>95</v>
      </c>
      <c r="G11" s="540"/>
      <c r="H11" s="82" t="e">
        <f>VLOOKUP($J$6,'DATOS 1'!B36:I58,8,FALSE)</f>
        <v>#N/A</v>
      </c>
      <c r="I11" s="83" t="s">
        <v>109</v>
      </c>
      <c r="J11" s="80"/>
    </row>
    <row r="12" spans="1:16" s="79" customFormat="1" ht="31.5" customHeight="1" thickBot="1" x14ac:dyDescent="0.3">
      <c r="A12" s="509" t="s">
        <v>96</v>
      </c>
      <c r="B12" s="510"/>
      <c r="C12" s="71" t="e">
        <f>VLOOKUP($E$6,'DATOS 1'!N10:AA61,10,FALSE)</f>
        <v>#N/A</v>
      </c>
      <c r="D12" s="78" t="s">
        <v>3</v>
      </c>
      <c r="E12" s="80"/>
      <c r="F12" s="80"/>
      <c r="G12" s="80"/>
      <c r="H12" s="80"/>
    </row>
    <row r="13" spans="1:16" s="79" customFormat="1" ht="31.5" customHeight="1" thickBot="1" x14ac:dyDescent="0.3">
      <c r="A13" s="509" t="s">
        <v>97</v>
      </c>
      <c r="B13" s="510"/>
      <c r="C13" s="71" t="e">
        <f>VLOOKUP($E$6,'DATOS 1'!N10:AA61,11,FALSE)</f>
        <v>#N/A</v>
      </c>
      <c r="D13" s="78" t="s">
        <v>109</v>
      </c>
      <c r="E13" s="80"/>
      <c r="F13" s="527" t="s">
        <v>43</v>
      </c>
      <c r="G13" s="528"/>
      <c r="H13" s="528"/>
      <c r="I13" s="529"/>
      <c r="J13" s="43"/>
    </row>
    <row r="14" spans="1:16" s="79" customFormat="1" ht="31.5" customHeight="1" x14ac:dyDescent="0.2">
      <c r="A14" s="509" t="s">
        <v>98</v>
      </c>
      <c r="B14" s="510"/>
      <c r="C14" s="71" t="e">
        <f>VLOOKUP($E$6,'DATOS 1'!N10:AA61,12,FALSE)</f>
        <v>#N/A</v>
      </c>
      <c r="D14" s="78" t="s">
        <v>109</v>
      </c>
      <c r="E14" s="80"/>
      <c r="F14" s="63" t="s">
        <v>23</v>
      </c>
      <c r="G14" s="64" t="e">
        <f>VLOOKUP($J$13,'DATOS 1'!$N$68:$Q$75,2,FALSE)</f>
        <v>#N/A</v>
      </c>
      <c r="H14" s="68" t="s">
        <v>39</v>
      </c>
      <c r="I14" s="64" t="e">
        <f>VLOOKUP($J$13,'DATOS 1'!$N$68:$R$75,3,FALSE)</f>
        <v>#N/A</v>
      </c>
      <c r="J14" s="84"/>
      <c r="K14" s="47"/>
    </row>
    <row r="15" spans="1:16" ht="31.5" customHeight="1" thickBot="1" x14ac:dyDescent="0.25">
      <c r="A15" s="511" t="s">
        <v>99</v>
      </c>
      <c r="B15" s="512"/>
      <c r="C15" s="82" t="e">
        <f>VLOOKUP($E$6,'DATOS 1'!N10:AA61,13,FALSE)</f>
        <v>#N/A</v>
      </c>
      <c r="D15" s="83" t="s">
        <v>109</v>
      </c>
      <c r="E15" s="69"/>
      <c r="F15" s="85" t="s">
        <v>90</v>
      </c>
      <c r="G15" s="82" t="e">
        <f>VLOOKUP($J$13,'DATOS 1'!$N$68:$Q$75,4,FALSE)</f>
        <v>#N/A</v>
      </c>
      <c r="H15" s="82" t="s">
        <v>1</v>
      </c>
      <c r="I15" s="86" t="s">
        <v>246</v>
      </c>
      <c r="J15" s="87" t="e">
        <f>VLOOKUP($J$13,'DATOS 1'!$N$68:$R$75,5,FALSE)</f>
        <v>#N/A</v>
      </c>
      <c r="K15" s="62"/>
    </row>
    <row r="16" spans="1:16" s="62" customFormat="1" ht="6.75" customHeight="1" thickBot="1" x14ac:dyDescent="0.25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47"/>
    </row>
    <row r="17" spans="1:11" ht="31.5" customHeight="1" thickBot="1" x14ac:dyDescent="0.25">
      <c r="A17" s="513" t="s">
        <v>44</v>
      </c>
      <c r="B17" s="514"/>
      <c r="C17" s="514"/>
      <c r="D17" s="514"/>
      <c r="E17" s="514"/>
      <c r="F17" s="514"/>
      <c r="G17" s="514"/>
      <c r="H17" s="514"/>
      <c r="I17" s="514"/>
      <c r="J17" s="515"/>
    </row>
    <row r="18" spans="1:11" ht="46.5" customHeight="1" thickBot="1" x14ac:dyDescent="0.25">
      <c r="A18" s="88" t="s">
        <v>23</v>
      </c>
      <c r="B18" s="89" t="e">
        <f>VLOOKUP($J$18,'DATOS 1'!B68:K87,2,FALSE)</f>
        <v>#N/A</v>
      </c>
      <c r="C18" s="90" t="s">
        <v>16</v>
      </c>
      <c r="D18" s="91" t="e">
        <f>VLOOKUP($J$18,'DATOS 1'!$B$67:$J$87,3,FALSE)</f>
        <v>#N/A</v>
      </c>
      <c r="E18" s="92" t="s">
        <v>41</v>
      </c>
      <c r="F18" s="516" t="e">
        <f>VLOOKUP($J$18,'DATOS 1'!$B$67:$K$87,10,FALSE)</f>
        <v>#N/A</v>
      </c>
      <c r="G18" s="517"/>
      <c r="H18" s="90" t="s">
        <v>42</v>
      </c>
      <c r="I18" s="93" t="e">
        <f>VLOOKUP($J$18,'DATOS 1'!$B$67:$J$87,9,FALSE)</f>
        <v>#N/A</v>
      </c>
      <c r="J18" s="44"/>
    </row>
    <row r="19" spans="1:11" ht="31.5" customHeight="1" thickBot="1" x14ac:dyDescent="0.25">
      <c r="A19" s="518" t="s">
        <v>266</v>
      </c>
      <c r="B19" s="519"/>
      <c r="C19" s="94" t="s">
        <v>45</v>
      </c>
      <c r="D19" s="95" t="e">
        <f>VLOOKUP(J19,'DATOS 1'!F89:I94,2,FALSE)</f>
        <v>#N/A</v>
      </c>
      <c r="E19" s="520" t="s">
        <v>46</v>
      </c>
      <c r="F19" s="521"/>
      <c r="G19" s="96" t="e">
        <f>VLOOKUP(J19,'DATOS 1'!F89:I94,3,FALSE)</f>
        <v>#N/A</v>
      </c>
      <c r="H19" s="207" t="s">
        <v>22</v>
      </c>
      <c r="I19" s="96" t="e">
        <f>VLOOKUP(J19,'DATOS 1'!F89:I94,4,FALSE)</f>
        <v>#N/A</v>
      </c>
      <c r="J19" s="44"/>
      <c r="K19" s="98"/>
    </row>
    <row r="20" spans="1:11" s="98" customFormat="1" ht="15" customHeight="1" thickBot="1" x14ac:dyDescent="0.25">
      <c r="A20" s="99"/>
      <c r="B20" s="99"/>
      <c r="C20" s="99"/>
      <c r="D20" s="99"/>
      <c r="E20" s="99"/>
      <c r="F20" s="99"/>
      <c r="G20" s="99"/>
      <c r="H20" s="99"/>
      <c r="I20" s="99"/>
      <c r="J20" s="99"/>
      <c r="K20" s="100"/>
    </row>
    <row r="21" spans="1:11" s="100" customFormat="1" ht="31.5" customHeight="1" thickBot="1" x14ac:dyDescent="0.25">
      <c r="A21" s="481" t="s">
        <v>47</v>
      </c>
      <c r="B21" s="482"/>
      <c r="C21" s="482"/>
      <c r="D21" s="482"/>
      <c r="E21" s="482"/>
      <c r="F21" s="482"/>
      <c r="G21" s="482"/>
      <c r="H21" s="482"/>
      <c r="I21" s="482"/>
      <c r="J21" s="483"/>
      <c r="K21" s="99"/>
    </row>
    <row r="22" spans="1:11" s="99" customFormat="1" ht="2.25" customHeight="1" thickBot="1" x14ac:dyDescent="0.25">
      <c r="A22" s="101"/>
      <c r="B22" s="102"/>
      <c r="C22" s="102"/>
      <c r="D22" s="102"/>
      <c r="E22" s="102"/>
      <c r="F22" s="102"/>
      <c r="G22" s="102"/>
      <c r="H22" s="102"/>
      <c r="I22" s="102"/>
      <c r="J22" s="103"/>
      <c r="K22" s="100"/>
    </row>
    <row r="23" spans="1:11" s="100" customFormat="1" ht="31.5" customHeight="1" thickBot="1" x14ac:dyDescent="0.25">
      <c r="A23" s="104" t="s">
        <v>48</v>
      </c>
      <c r="B23" s="24"/>
      <c r="C23" s="495" t="s">
        <v>45</v>
      </c>
      <c r="D23" s="496"/>
      <c r="E23" s="18"/>
      <c r="F23" s="497" t="s">
        <v>46</v>
      </c>
      <c r="G23" s="498"/>
      <c r="H23" s="22"/>
      <c r="I23" s="105" t="s">
        <v>22</v>
      </c>
      <c r="J23" s="45"/>
      <c r="K23" s="98"/>
    </row>
    <row r="24" spans="1:11" s="98" customFormat="1" ht="15" customHeight="1" thickBot="1" x14ac:dyDescent="0.25">
      <c r="A24" s="99"/>
      <c r="B24" s="99"/>
      <c r="C24" s="99"/>
      <c r="D24" s="99"/>
      <c r="E24" s="99"/>
      <c r="F24" s="99"/>
      <c r="G24" s="99"/>
      <c r="H24" s="99"/>
      <c r="I24" s="99"/>
      <c r="J24" s="44"/>
      <c r="K24" s="100"/>
    </row>
    <row r="25" spans="1:11" s="100" customFormat="1" ht="29.25" customHeight="1" thickBot="1" x14ac:dyDescent="0.25">
      <c r="A25" s="205" t="s">
        <v>186</v>
      </c>
      <c r="B25" s="107">
        <v>6</v>
      </c>
      <c r="C25" s="522" t="s">
        <v>49</v>
      </c>
      <c r="D25" s="523"/>
      <c r="E25" s="523"/>
      <c r="F25" s="523"/>
      <c r="G25" s="523"/>
      <c r="H25" s="524"/>
      <c r="I25" s="525" t="s">
        <v>215</v>
      </c>
      <c r="J25" s="526"/>
    </row>
    <row r="26" spans="1:11" s="100" customFormat="1" ht="31.5" customHeight="1" thickBot="1" x14ac:dyDescent="0.25">
      <c r="A26" s="493" t="s">
        <v>50</v>
      </c>
      <c r="B26" s="506"/>
      <c r="C26" s="108">
        <v>1</v>
      </c>
      <c r="D26" s="108">
        <v>2</v>
      </c>
      <c r="E26" s="108">
        <v>3</v>
      </c>
      <c r="F26" s="108">
        <v>4</v>
      </c>
      <c r="G26" s="108">
        <v>5</v>
      </c>
      <c r="H26" s="109">
        <v>6</v>
      </c>
      <c r="I26" s="507"/>
      <c r="J26" s="508"/>
    </row>
    <row r="27" spans="1:11" s="100" customFormat="1" ht="31.5" customHeight="1" x14ac:dyDescent="0.2">
      <c r="A27" s="493" t="s">
        <v>51</v>
      </c>
      <c r="B27" s="206" t="s">
        <v>0</v>
      </c>
      <c r="C27" s="27"/>
      <c r="D27" s="27"/>
      <c r="E27" s="27"/>
      <c r="F27" s="27"/>
      <c r="G27" s="27"/>
      <c r="H27" s="27"/>
      <c r="I27" s="99"/>
      <c r="J27" s="99"/>
    </row>
    <row r="28" spans="1:11" s="100" customFormat="1" ht="31.5" customHeight="1" x14ac:dyDescent="0.2">
      <c r="A28" s="493"/>
      <c r="B28" s="206" t="s">
        <v>2</v>
      </c>
      <c r="C28" s="27"/>
      <c r="D28" s="27"/>
      <c r="E28" s="27"/>
      <c r="F28" s="27"/>
      <c r="G28" s="27"/>
      <c r="H28" s="27"/>
      <c r="I28" s="99"/>
      <c r="J28" s="99"/>
    </row>
    <row r="29" spans="1:11" s="100" customFormat="1" ht="31.5" customHeight="1" x14ac:dyDescent="0.2">
      <c r="A29" s="493"/>
      <c r="B29" s="206" t="s">
        <v>2</v>
      </c>
      <c r="C29" s="27"/>
      <c r="D29" s="27"/>
      <c r="E29" s="27"/>
      <c r="F29" s="27"/>
      <c r="G29" s="27"/>
      <c r="H29" s="27"/>
      <c r="I29" s="99"/>
      <c r="J29" s="99"/>
    </row>
    <row r="30" spans="1:11" s="100" customFormat="1" ht="31.5" customHeight="1" thickBot="1" x14ac:dyDescent="0.25">
      <c r="A30" s="494"/>
      <c r="B30" s="111" t="s">
        <v>0</v>
      </c>
      <c r="C30" s="28"/>
      <c r="D30" s="28"/>
      <c r="E30" s="28"/>
      <c r="F30" s="28"/>
      <c r="G30" s="28"/>
      <c r="H30" s="28"/>
      <c r="I30" s="99"/>
      <c r="J30" s="99"/>
      <c r="K30" s="98"/>
    </row>
    <row r="31" spans="1:11" s="98" customFormat="1" ht="15" customHeight="1" thickBot="1" x14ac:dyDescent="0.25">
      <c r="A31" s="99"/>
      <c r="B31" s="99"/>
      <c r="C31" s="99"/>
      <c r="D31" s="99"/>
      <c r="E31" s="99"/>
      <c r="F31" s="99"/>
      <c r="G31" s="99"/>
      <c r="H31" s="99"/>
      <c r="I31" s="99"/>
      <c r="J31" s="99"/>
      <c r="K31" s="100"/>
    </row>
    <row r="32" spans="1:11" s="100" customFormat="1" ht="31.5" customHeight="1" thickBot="1" x14ac:dyDescent="0.25">
      <c r="A32" s="112" t="s">
        <v>52</v>
      </c>
      <c r="B32" s="19"/>
      <c r="C32" s="495" t="s">
        <v>45</v>
      </c>
      <c r="D32" s="496"/>
      <c r="E32" s="18"/>
      <c r="F32" s="497" t="s">
        <v>46</v>
      </c>
      <c r="G32" s="498"/>
      <c r="H32" s="22"/>
      <c r="I32" s="113" t="s">
        <v>22</v>
      </c>
      <c r="J32" s="23"/>
      <c r="K32" s="98"/>
    </row>
    <row r="33" spans="1:11" s="98" customFormat="1" ht="12" customHeight="1" x14ac:dyDescent="0.2">
      <c r="A33" s="114"/>
      <c r="B33" s="114"/>
      <c r="C33" s="114"/>
      <c r="D33" s="114"/>
      <c r="E33" s="114"/>
      <c r="F33" s="114"/>
      <c r="G33" s="114"/>
      <c r="H33" s="114"/>
      <c r="I33" s="114"/>
      <c r="J33" s="114"/>
      <c r="K33" s="100"/>
    </row>
    <row r="34" spans="1:11" s="100" customFormat="1" ht="15" customHeight="1" thickBot="1" x14ac:dyDescent="0.25">
      <c r="A34" s="115"/>
      <c r="B34" s="115"/>
      <c r="C34" s="115"/>
      <c r="D34" s="115"/>
      <c r="E34" s="115"/>
      <c r="F34" s="115"/>
      <c r="G34" s="115"/>
      <c r="H34" s="115"/>
      <c r="I34" s="115"/>
      <c r="J34" s="115"/>
    </row>
    <row r="35" spans="1:11" s="100" customFormat="1" ht="32.25" customHeight="1" thickBot="1" x14ac:dyDescent="0.25">
      <c r="A35" s="481" t="s">
        <v>53</v>
      </c>
      <c r="B35" s="482"/>
      <c r="C35" s="482"/>
      <c r="D35" s="482"/>
      <c r="E35" s="482"/>
      <c r="F35" s="482"/>
      <c r="G35" s="482"/>
      <c r="H35" s="482"/>
      <c r="I35" s="482"/>
      <c r="J35" s="483"/>
    </row>
    <row r="36" spans="1:11" s="100" customFormat="1" ht="3.75" customHeight="1" thickBot="1" x14ac:dyDescent="0.25">
      <c r="A36" s="114"/>
      <c r="B36" s="99"/>
      <c r="C36" s="99"/>
      <c r="D36" s="99"/>
      <c r="E36" s="99"/>
      <c r="F36" s="99"/>
      <c r="G36" s="99"/>
      <c r="H36" s="99"/>
      <c r="I36" s="99"/>
      <c r="J36" s="114"/>
    </row>
    <row r="37" spans="1:11" s="100" customFormat="1" ht="31.5" customHeight="1" thickBot="1" x14ac:dyDescent="0.25">
      <c r="A37" s="99"/>
      <c r="B37" s="464" t="s">
        <v>54</v>
      </c>
      <c r="C37" s="465"/>
      <c r="D37" s="465"/>
      <c r="E37" s="465"/>
      <c r="F37" s="465"/>
      <c r="G37" s="465"/>
      <c r="H37" s="466"/>
      <c r="I37" s="99"/>
      <c r="J37" s="99"/>
    </row>
    <row r="38" spans="1:11" s="100" customFormat="1" ht="31.5" customHeight="1" thickBot="1" x14ac:dyDescent="0.25">
      <c r="A38" s="99"/>
      <c r="B38" s="116" t="s">
        <v>50</v>
      </c>
      <c r="C38" s="117">
        <v>1</v>
      </c>
      <c r="D38" s="206">
        <v>2</v>
      </c>
      <c r="E38" s="206">
        <v>3</v>
      </c>
      <c r="F38" s="206">
        <v>4</v>
      </c>
      <c r="G38" s="206">
        <v>5</v>
      </c>
      <c r="H38" s="118">
        <v>6</v>
      </c>
      <c r="I38" s="99"/>
      <c r="J38" s="99"/>
    </row>
    <row r="39" spans="1:11" s="100" customFormat="1" ht="31.5" customHeight="1" x14ac:dyDescent="0.2">
      <c r="A39" s="119"/>
      <c r="B39" s="120"/>
      <c r="C39" s="121" t="e">
        <f>+AVERAGE(C27,C30)</f>
        <v>#DIV/0!</v>
      </c>
      <c r="D39" s="122" t="e">
        <f t="shared" ref="D39:H39" si="0">+AVERAGE(D27,D30)</f>
        <v>#DIV/0!</v>
      </c>
      <c r="E39" s="122" t="e">
        <f t="shared" si="0"/>
        <v>#DIV/0!</v>
      </c>
      <c r="F39" s="122" t="e">
        <f t="shared" si="0"/>
        <v>#DIV/0!</v>
      </c>
      <c r="G39" s="122" t="e">
        <f t="shared" si="0"/>
        <v>#DIV/0!</v>
      </c>
      <c r="H39" s="123" t="e">
        <f t="shared" si="0"/>
        <v>#DIV/0!</v>
      </c>
      <c r="I39" s="99"/>
      <c r="J39" s="99"/>
    </row>
    <row r="40" spans="1:11" s="100" customFormat="1" ht="31.5" customHeight="1" x14ac:dyDescent="0.2">
      <c r="A40" s="119"/>
      <c r="B40" s="124"/>
      <c r="C40" s="125" t="e">
        <f>+AVERAGE(C28:C29)</f>
        <v>#DIV/0!</v>
      </c>
      <c r="D40" s="126" t="e">
        <f t="shared" ref="D40:H40" si="1">+AVERAGE(D28:D29)</f>
        <v>#DIV/0!</v>
      </c>
      <c r="E40" s="126" t="e">
        <f t="shared" si="1"/>
        <v>#DIV/0!</v>
      </c>
      <c r="F40" s="126" t="e">
        <f t="shared" si="1"/>
        <v>#DIV/0!</v>
      </c>
      <c r="G40" s="126" t="e">
        <f t="shared" si="1"/>
        <v>#DIV/0!</v>
      </c>
      <c r="H40" s="127" t="e">
        <f t="shared" si="1"/>
        <v>#DIV/0!</v>
      </c>
      <c r="I40" s="99"/>
      <c r="J40" s="99"/>
    </row>
    <row r="41" spans="1:11" s="100" customFormat="1" ht="31.5" customHeight="1" thickBot="1" x14ac:dyDescent="0.25">
      <c r="A41" s="119"/>
      <c r="B41" s="128"/>
      <c r="C41" s="129" t="e">
        <f>+C40-C39</f>
        <v>#DIV/0!</v>
      </c>
      <c r="D41" s="130" t="e">
        <f t="shared" ref="D41:H41" si="2">+D40-D39</f>
        <v>#DIV/0!</v>
      </c>
      <c r="E41" s="130" t="e">
        <f t="shared" si="2"/>
        <v>#DIV/0!</v>
      </c>
      <c r="F41" s="130" t="e">
        <f t="shared" si="2"/>
        <v>#DIV/0!</v>
      </c>
      <c r="G41" s="130" t="e">
        <f t="shared" si="2"/>
        <v>#DIV/0!</v>
      </c>
      <c r="H41" s="131" t="e">
        <f t="shared" si="2"/>
        <v>#DIV/0!</v>
      </c>
      <c r="I41" s="99"/>
      <c r="J41" s="99"/>
    </row>
    <row r="42" spans="1:11" s="100" customFormat="1" ht="31.5" customHeight="1" thickBot="1" x14ac:dyDescent="0.25">
      <c r="A42" s="99"/>
      <c r="B42" s="132" t="s">
        <v>55</v>
      </c>
      <c r="C42" s="133" t="e">
        <f>+AVERAGE(C41:H41)</f>
        <v>#DIV/0!</v>
      </c>
      <c r="D42" s="99"/>
      <c r="E42" s="99"/>
      <c r="F42" s="99"/>
      <c r="G42" s="99"/>
      <c r="H42" s="99"/>
      <c r="I42" s="99"/>
      <c r="J42" s="99"/>
    </row>
    <row r="43" spans="1:11" s="100" customFormat="1" ht="31.5" customHeight="1" thickBot="1" x14ac:dyDescent="0.25">
      <c r="A43" s="99"/>
      <c r="B43" s="134" t="s">
        <v>110</v>
      </c>
      <c r="C43" s="135" t="e">
        <f>+STDEV(C41:H41)</f>
        <v>#DIV/0!</v>
      </c>
      <c r="D43" s="99"/>
      <c r="E43" s="99"/>
      <c r="F43" s="99"/>
      <c r="G43" s="99"/>
      <c r="H43" s="99"/>
      <c r="I43" s="99"/>
      <c r="J43" s="99"/>
      <c r="K43" s="98"/>
    </row>
    <row r="44" spans="1:11" s="98" customFormat="1" ht="15" customHeight="1" x14ac:dyDescent="0.2">
      <c r="A44" s="99"/>
      <c r="B44" s="99"/>
      <c r="C44" s="99"/>
      <c r="D44" s="99"/>
      <c r="E44" s="99"/>
      <c r="F44" s="99"/>
      <c r="G44" s="136"/>
      <c r="H44" s="99"/>
      <c r="I44" s="99"/>
      <c r="J44" s="99"/>
      <c r="K44" s="100"/>
    </row>
    <row r="45" spans="1:11" s="100" customFormat="1" ht="31.5" customHeight="1" thickBot="1" x14ac:dyDescent="0.25">
      <c r="A45" s="499" t="s">
        <v>56</v>
      </c>
      <c r="B45" s="499"/>
      <c r="C45" s="499"/>
      <c r="D45" s="499"/>
      <c r="E45" s="499"/>
      <c r="F45" s="499"/>
      <c r="G45" s="499"/>
      <c r="H45" s="499"/>
      <c r="I45" s="499"/>
      <c r="J45" s="499"/>
    </row>
    <row r="46" spans="1:11" s="100" customFormat="1" ht="31.5" customHeight="1" thickBot="1" x14ac:dyDescent="0.25">
      <c r="A46" s="99"/>
      <c r="B46" s="500" t="s">
        <v>57</v>
      </c>
      <c r="C46" s="501"/>
      <c r="D46" s="137" t="s">
        <v>58</v>
      </c>
      <c r="E46" s="99"/>
      <c r="F46" s="99"/>
      <c r="G46" s="99"/>
      <c r="H46" s="136"/>
      <c r="I46" s="99"/>
      <c r="J46" s="99"/>
    </row>
    <row r="47" spans="1:11" s="100" customFormat="1" ht="31.5" customHeight="1" x14ac:dyDescent="0.2">
      <c r="A47" s="99"/>
      <c r="B47" s="502" t="s">
        <v>45</v>
      </c>
      <c r="C47" s="503"/>
      <c r="D47" s="138" t="e">
        <f>+AVERAGE(E32,E23)</f>
        <v>#DIV/0!</v>
      </c>
      <c r="E47" s="99"/>
      <c r="F47" s="491" t="s">
        <v>100</v>
      </c>
      <c r="G47" s="492"/>
      <c r="H47" s="139" t="e">
        <f>+(0.34848*D49-0.009024*D48*EXP(0.0612*D47))/(273.15+D47)</f>
        <v>#DIV/0!</v>
      </c>
      <c r="I47" s="140" t="s">
        <v>103</v>
      </c>
      <c r="J47" s="99"/>
    </row>
    <row r="48" spans="1:11" s="100" customFormat="1" ht="31.5" customHeight="1" thickBot="1" x14ac:dyDescent="0.25">
      <c r="A48" s="99"/>
      <c r="B48" s="502" t="s">
        <v>46</v>
      </c>
      <c r="C48" s="503"/>
      <c r="D48" s="138" t="e">
        <f>+AVERAGE(H32,H23)</f>
        <v>#DIV/0!</v>
      </c>
      <c r="E48" s="99"/>
      <c r="F48" s="504" t="s">
        <v>101</v>
      </c>
      <c r="G48" s="505"/>
      <c r="H48" s="141" t="e">
        <f>+H47*((0.001)^2+(0.0001*I19/2)^2+(-0.0034*D19/2)^2+(-0.1*G19/2)^2)^0.5</f>
        <v>#DIV/0!</v>
      </c>
      <c r="I48" s="142" t="s">
        <v>103</v>
      </c>
      <c r="J48" s="99"/>
    </row>
    <row r="49" spans="1:11" s="100" customFormat="1" ht="31.5" customHeight="1" thickBot="1" x14ac:dyDescent="0.25">
      <c r="A49" s="99"/>
      <c r="B49" s="489" t="s">
        <v>22</v>
      </c>
      <c r="C49" s="490"/>
      <c r="D49" s="143" t="e">
        <f>+AVERAGE(J32,J24)</f>
        <v>#DIV/0!</v>
      </c>
      <c r="E49" s="99"/>
      <c r="F49" s="491" t="s">
        <v>102</v>
      </c>
      <c r="G49" s="492"/>
      <c r="H49" s="144">
        <v>1.2</v>
      </c>
      <c r="I49" s="142" t="s">
        <v>103</v>
      </c>
      <c r="J49" s="99"/>
      <c r="K49" s="98"/>
    </row>
    <row r="50" spans="1:11" s="98" customFormat="1" ht="15" customHeight="1" thickBot="1" x14ac:dyDescent="0.25">
      <c r="A50" s="99"/>
      <c r="B50" s="99"/>
      <c r="C50" s="99"/>
      <c r="D50" s="99"/>
      <c r="E50" s="99"/>
      <c r="F50" s="99"/>
      <c r="G50" s="99"/>
      <c r="H50" s="99"/>
      <c r="I50" s="99"/>
      <c r="J50" s="99"/>
      <c r="K50" s="100"/>
    </row>
    <row r="51" spans="1:11" s="100" customFormat="1" ht="31.5" customHeight="1" thickBot="1" x14ac:dyDescent="0.25">
      <c r="A51" s="464" t="s">
        <v>59</v>
      </c>
      <c r="B51" s="465"/>
      <c r="C51" s="465"/>
      <c r="D51" s="465"/>
      <c r="E51" s="465"/>
      <c r="F51" s="465"/>
      <c r="G51" s="465"/>
      <c r="H51" s="465"/>
      <c r="I51" s="465"/>
      <c r="J51" s="466"/>
    </row>
    <row r="52" spans="1:11" s="100" customFormat="1" ht="31.5" customHeight="1" x14ac:dyDescent="0.35">
      <c r="A52" s="99"/>
      <c r="B52" s="145" t="s">
        <v>60</v>
      </c>
      <c r="C52" s="146"/>
      <c r="D52" s="467" t="s">
        <v>104</v>
      </c>
      <c r="E52" s="467"/>
      <c r="F52" s="147" t="s">
        <v>61</v>
      </c>
      <c r="G52" s="148" t="s">
        <v>62</v>
      </c>
      <c r="H52" s="468" t="s">
        <v>63</v>
      </c>
      <c r="I52" s="469"/>
      <c r="J52" s="99"/>
    </row>
    <row r="53" spans="1:11" s="100" customFormat="1" ht="31.5" customHeight="1" thickBot="1" x14ac:dyDescent="0.25">
      <c r="A53" s="99"/>
      <c r="B53" s="149" t="e">
        <f>+C42</f>
        <v>#DIV/0!</v>
      </c>
      <c r="C53" s="150" t="s">
        <v>1</v>
      </c>
      <c r="D53" s="151" t="e">
        <f>+C10+C11/1000</f>
        <v>#N/A</v>
      </c>
      <c r="E53" s="150" t="s">
        <v>1</v>
      </c>
      <c r="F53" s="151" t="e">
        <f>+(H47-H49)*(1/H10-1/C13)</f>
        <v>#DIV/0!</v>
      </c>
      <c r="G53" s="152"/>
      <c r="H53" s="144" t="e">
        <f>+(B53+D53*F53)*1000</f>
        <v>#DIV/0!</v>
      </c>
      <c r="I53" s="142" t="s">
        <v>3</v>
      </c>
      <c r="J53" s="99"/>
      <c r="K53" s="98"/>
    </row>
    <row r="54" spans="1:11" s="98" customFormat="1" ht="15" customHeight="1" x14ac:dyDescent="0.2">
      <c r="A54" s="99"/>
      <c r="B54" s="99"/>
      <c r="C54" s="99"/>
      <c r="D54" s="99"/>
      <c r="E54" s="99"/>
      <c r="F54" s="99"/>
      <c r="G54" s="99"/>
      <c r="H54" s="99"/>
      <c r="I54" s="99"/>
      <c r="J54" s="99"/>
      <c r="K54" s="100"/>
    </row>
    <row r="55" spans="1:11" s="100" customFormat="1" ht="31.5" customHeight="1" x14ac:dyDescent="0.2">
      <c r="A55" s="470" t="s">
        <v>64</v>
      </c>
      <c r="B55" s="471"/>
      <c r="C55" s="471"/>
      <c r="D55" s="471"/>
      <c r="E55" s="471"/>
      <c r="F55" s="471"/>
      <c r="G55" s="471"/>
      <c r="H55" s="471"/>
      <c r="I55" s="471"/>
      <c r="J55" s="471"/>
      <c r="K55" s="98"/>
    </row>
    <row r="56" spans="1:11" s="98" customFormat="1" ht="15" customHeight="1" thickBot="1" x14ac:dyDescent="0.25">
      <c r="A56" s="99"/>
      <c r="B56" s="99"/>
      <c r="C56" s="99"/>
      <c r="D56" s="99"/>
      <c r="E56" s="99"/>
      <c r="F56" s="99"/>
      <c r="G56" s="99"/>
      <c r="H56" s="99"/>
      <c r="I56" s="99"/>
      <c r="J56" s="99"/>
      <c r="K56" s="100"/>
    </row>
    <row r="57" spans="1:11" s="100" customFormat="1" ht="31.5" customHeight="1" thickBot="1" x14ac:dyDescent="0.25">
      <c r="A57" s="472" t="s">
        <v>57</v>
      </c>
      <c r="B57" s="473"/>
      <c r="C57" s="474" t="s">
        <v>65</v>
      </c>
      <c r="D57" s="475"/>
      <c r="E57" s="153"/>
      <c r="F57" s="476"/>
      <c r="G57" s="476"/>
      <c r="H57" s="476"/>
      <c r="I57" s="476"/>
      <c r="J57" s="99"/>
    </row>
    <row r="58" spans="1:11" s="100" customFormat="1" ht="31.5" customHeight="1" x14ac:dyDescent="0.2">
      <c r="A58" s="154" t="s">
        <v>66</v>
      </c>
      <c r="B58" s="155"/>
      <c r="C58" s="156" t="e">
        <f>+C43/B25^0.5*1000</f>
        <v>#DIV/0!</v>
      </c>
      <c r="D58" s="157" t="s">
        <v>3</v>
      </c>
      <c r="E58" s="158"/>
      <c r="F58" s="476"/>
      <c r="G58" s="476"/>
      <c r="H58" s="476"/>
      <c r="I58" s="476"/>
      <c r="J58" s="99"/>
    </row>
    <row r="59" spans="1:11" s="100" customFormat="1" ht="31.5" customHeight="1" x14ac:dyDescent="0.2">
      <c r="A59" s="159" t="s">
        <v>67</v>
      </c>
      <c r="B59" s="160" t="s">
        <v>68</v>
      </c>
      <c r="C59" s="161" t="e">
        <f>+C12/2</f>
        <v>#N/A</v>
      </c>
      <c r="D59" s="162" t="s">
        <v>3</v>
      </c>
      <c r="E59" s="158"/>
      <c r="F59" s="476"/>
      <c r="G59" s="476"/>
      <c r="H59" s="476"/>
      <c r="I59" s="476"/>
      <c r="J59" s="99"/>
    </row>
    <row r="60" spans="1:11" s="100" customFormat="1" ht="31.5" customHeight="1" x14ac:dyDescent="0.2">
      <c r="A60" s="163" t="s">
        <v>69</v>
      </c>
      <c r="B60" s="164"/>
      <c r="C60" s="165" t="e">
        <f>+C12/3^0.5</f>
        <v>#N/A</v>
      </c>
      <c r="D60" s="162" t="s">
        <v>3</v>
      </c>
      <c r="E60" s="158"/>
      <c r="F60" s="476"/>
      <c r="G60" s="476"/>
      <c r="H60" s="476"/>
      <c r="I60" s="476"/>
      <c r="J60" s="99"/>
    </row>
    <row r="61" spans="1:11" s="100" customFormat="1" ht="31.5" customHeight="1" x14ac:dyDescent="0.25">
      <c r="A61" s="166" t="s">
        <v>70</v>
      </c>
      <c r="B61" s="167"/>
      <c r="C61" s="168" t="e">
        <f>+SQRT(SUMSQ(C59:C60))</f>
        <v>#N/A</v>
      </c>
      <c r="D61" s="169" t="s">
        <v>3</v>
      </c>
      <c r="E61" s="158"/>
      <c r="F61" s="476"/>
      <c r="G61" s="476"/>
      <c r="H61" s="476"/>
      <c r="I61" s="476"/>
      <c r="J61" s="99"/>
    </row>
    <row r="62" spans="1:11" s="100" customFormat="1" ht="31.5" customHeight="1" x14ac:dyDescent="0.2">
      <c r="A62" s="159" t="s">
        <v>71</v>
      </c>
      <c r="B62" s="160"/>
      <c r="C62" s="170" t="e">
        <f>+H48</f>
        <v>#DIV/0!</v>
      </c>
      <c r="D62" s="162" t="s">
        <v>103</v>
      </c>
      <c r="E62" s="99"/>
      <c r="F62" s="476"/>
      <c r="G62" s="476"/>
      <c r="H62" s="476"/>
      <c r="I62" s="476"/>
      <c r="J62" s="99"/>
    </row>
    <row r="63" spans="1:11" s="100" customFormat="1" ht="31.5" customHeight="1" x14ac:dyDescent="0.2">
      <c r="A63" s="159" t="s">
        <v>72</v>
      </c>
      <c r="B63" s="160"/>
      <c r="C63" s="171" t="e">
        <f>+H11/2</f>
        <v>#N/A</v>
      </c>
      <c r="D63" s="162" t="s">
        <v>103</v>
      </c>
      <c r="E63" s="99"/>
      <c r="F63" s="476"/>
      <c r="G63" s="476"/>
      <c r="H63" s="476"/>
      <c r="I63" s="476"/>
      <c r="J63" s="99"/>
    </row>
    <row r="64" spans="1:11" s="100" customFormat="1" ht="31.5" customHeight="1" thickBot="1" x14ac:dyDescent="0.25">
      <c r="A64" s="159" t="s">
        <v>73</v>
      </c>
      <c r="B64" s="160"/>
      <c r="C64" s="171" t="e">
        <f>+C14/2</f>
        <v>#N/A</v>
      </c>
      <c r="D64" s="162" t="s">
        <v>103</v>
      </c>
      <c r="E64" s="99"/>
      <c r="F64" s="99"/>
      <c r="G64" s="99"/>
      <c r="H64" s="99"/>
      <c r="I64" s="99"/>
      <c r="J64" s="99"/>
    </row>
    <row r="65" spans="1:11" s="100" customFormat="1" ht="31.5" customHeight="1" x14ac:dyDescent="0.25">
      <c r="A65" s="166" t="s">
        <v>74</v>
      </c>
      <c r="B65" s="167"/>
      <c r="C65" s="168" t="e">
        <f>+SQRT(ABS(((C10/1000+C11/1000000)*(C13-H10)/(C13*H10)*C62)^2+((C10/1000+C11/1000000)*(H47-H49))^2*C63^2/H10^4+(C10/1000+C11/1000000)^2*(H47-H49)*((H47-H49)-2*(C15-H49))*C64^2/C13^4))*1000000</f>
        <v>#N/A</v>
      </c>
      <c r="D65" s="169" t="s">
        <v>3</v>
      </c>
      <c r="E65" s="158"/>
      <c r="F65" s="477" t="s">
        <v>75</v>
      </c>
      <c r="G65" s="478"/>
      <c r="H65" s="172" t="e">
        <f>+SQRT(SUMSQ(C58,C61,C65,C66))</f>
        <v>#DIV/0!</v>
      </c>
      <c r="I65" s="140" t="s">
        <v>3</v>
      </c>
      <c r="J65" s="99"/>
    </row>
    <row r="66" spans="1:11" s="100" customFormat="1" ht="31.5" customHeight="1" thickBot="1" x14ac:dyDescent="0.3">
      <c r="A66" s="208" t="s">
        <v>76</v>
      </c>
      <c r="B66" s="174"/>
      <c r="C66" s="175" t="e">
        <f>+(G15/2/3^0.5)*2^0.5*1000</f>
        <v>#N/A</v>
      </c>
      <c r="D66" s="142" t="s">
        <v>3</v>
      </c>
      <c r="E66" s="158"/>
      <c r="F66" s="479" t="s">
        <v>77</v>
      </c>
      <c r="G66" s="480"/>
      <c r="H66" s="176" t="e">
        <f>+H65*2</f>
        <v>#DIV/0!</v>
      </c>
      <c r="I66" s="142" t="s">
        <v>3</v>
      </c>
      <c r="J66" s="99"/>
      <c r="K66" s="98"/>
    </row>
    <row r="67" spans="1:11" s="98" customFormat="1" ht="15" customHeight="1" x14ac:dyDescent="0.2">
      <c r="A67" s="114"/>
      <c r="B67" s="114"/>
      <c r="C67" s="114"/>
      <c r="D67" s="114"/>
      <c r="E67" s="99"/>
      <c r="F67" s="99"/>
      <c r="G67" s="99"/>
      <c r="H67" s="99"/>
      <c r="I67" s="99"/>
      <c r="J67" s="99"/>
      <c r="K67" s="100"/>
    </row>
    <row r="68" spans="1:11" s="100" customFormat="1" ht="31.5" customHeight="1" thickBot="1" x14ac:dyDescent="0.25">
      <c r="A68" s="99"/>
      <c r="B68" s="99"/>
      <c r="C68" s="99"/>
      <c r="D68" s="99"/>
      <c r="E68" s="99"/>
      <c r="F68" s="99"/>
      <c r="G68" s="99"/>
      <c r="H68" s="99"/>
      <c r="I68" s="99"/>
      <c r="J68" s="99"/>
    </row>
    <row r="69" spans="1:11" s="100" customFormat="1" ht="31.5" customHeight="1" thickBot="1" x14ac:dyDescent="0.25">
      <c r="A69" s="481" t="s">
        <v>78</v>
      </c>
      <c r="B69" s="482"/>
      <c r="C69" s="482"/>
      <c r="D69" s="482"/>
      <c r="E69" s="482"/>
      <c r="F69" s="482"/>
      <c r="G69" s="482"/>
      <c r="H69" s="482"/>
      <c r="I69" s="482"/>
      <c r="J69" s="483"/>
    </row>
    <row r="70" spans="1:11" s="100" customFormat="1" ht="31.5" customHeight="1" thickBot="1" x14ac:dyDescent="0.25">
      <c r="A70" s="484" t="s">
        <v>105</v>
      </c>
      <c r="B70" s="485"/>
      <c r="C70" s="485"/>
      <c r="D70" s="486"/>
      <c r="E70" s="177"/>
      <c r="F70" s="178"/>
      <c r="G70" s="487"/>
      <c r="H70" s="487"/>
      <c r="I70" s="487"/>
      <c r="J70" s="488"/>
    </row>
    <row r="71" spans="1:11" s="100" customFormat="1" ht="45.75" customHeight="1" x14ac:dyDescent="0.2">
      <c r="A71" s="179" t="s">
        <v>194</v>
      </c>
      <c r="B71" s="180" t="s">
        <v>137</v>
      </c>
      <c r="C71" s="181"/>
      <c r="D71" s="182" t="s">
        <v>268</v>
      </c>
      <c r="E71" s="458" t="s">
        <v>106</v>
      </c>
      <c r="F71" s="459"/>
      <c r="G71" s="460" t="s">
        <v>80</v>
      </c>
      <c r="H71" s="462" t="s">
        <v>107</v>
      </c>
      <c r="I71" s="462"/>
      <c r="J71" s="462"/>
    </row>
    <row r="72" spans="1:11" s="100" customFormat="1" ht="31.5" customHeight="1" thickBot="1" x14ac:dyDescent="0.25">
      <c r="A72" s="183" t="e">
        <f>C10</f>
        <v>#N/A</v>
      </c>
      <c r="B72" s="184" t="e">
        <f>C11</f>
        <v>#N/A</v>
      </c>
      <c r="C72" s="176" t="e">
        <f>H53</f>
        <v>#DIV/0!</v>
      </c>
      <c r="D72" s="185" t="e">
        <f>A72+B72/1000+C72/1000</f>
        <v>#N/A</v>
      </c>
      <c r="E72" s="176" t="e">
        <f>D72*1000-A72*1000</f>
        <v>#N/A</v>
      </c>
      <c r="F72" s="130" t="s">
        <v>3</v>
      </c>
      <c r="G72" s="461"/>
      <c r="H72" s="186" t="e">
        <f>H66</f>
        <v>#DIV/0!</v>
      </c>
      <c r="I72" s="463" t="s">
        <v>3</v>
      </c>
      <c r="J72" s="463"/>
      <c r="K72" s="47"/>
    </row>
    <row r="73" spans="1:11" ht="31.5" customHeight="1" x14ac:dyDescent="0.2">
      <c r="G73" s="187"/>
    </row>
    <row r="74" spans="1:11" ht="51" customHeight="1" x14ac:dyDescent="0.2"/>
    <row r="76" spans="1:11" ht="31.5" customHeight="1" x14ac:dyDescent="0.2">
      <c r="A76" s="188"/>
      <c r="B76" s="69"/>
      <c r="C76" s="69"/>
      <c r="D76" s="69"/>
      <c r="E76" s="69"/>
      <c r="F76" s="69"/>
      <c r="G76" s="69"/>
      <c r="H76" s="69"/>
      <c r="I76" s="69"/>
      <c r="J76" s="69"/>
    </row>
    <row r="77" spans="1:11" ht="31.5" customHeight="1" x14ac:dyDescent="0.2">
      <c r="A77" s="188"/>
      <c r="B77" s="69"/>
      <c r="C77" s="69"/>
      <c r="D77" s="69"/>
      <c r="E77" s="69"/>
      <c r="F77" s="69"/>
      <c r="G77" s="69"/>
      <c r="H77" s="69"/>
      <c r="I77" s="69"/>
      <c r="J77" s="69"/>
    </row>
    <row r="78" spans="1:11" ht="31.5" customHeight="1" x14ac:dyDescent="0.2">
      <c r="A78" s="188"/>
      <c r="B78" s="69"/>
      <c r="C78" s="69"/>
      <c r="D78" s="69"/>
      <c r="E78" s="69"/>
      <c r="F78" s="69"/>
      <c r="G78" s="69"/>
      <c r="H78" s="69"/>
      <c r="I78" s="69"/>
      <c r="J78" s="69"/>
    </row>
    <row r="79" spans="1:11" ht="31.5" customHeight="1" x14ac:dyDescent="0.2">
      <c r="A79" s="188"/>
      <c r="B79" s="69"/>
      <c r="C79" s="69"/>
      <c r="D79" s="69"/>
      <c r="E79" s="69"/>
      <c r="F79" s="69"/>
      <c r="G79" s="69"/>
      <c r="H79" s="69"/>
      <c r="I79" s="69"/>
      <c r="J79" s="69"/>
    </row>
    <row r="80" spans="1:11" ht="31.5" customHeight="1" x14ac:dyDescent="0.2">
      <c r="A80" s="188"/>
      <c r="B80" s="69"/>
      <c r="C80" s="69"/>
      <c r="D80" s="69"/>
      <c r="E80" s="69"/>
      <c r="F80" s="69"/>
      <c r="G80" s="69"/>
      <c r="H80" s="69"/>
      <c r="I80" s="69"/>
      <c r="J80" s="69"/>
    </row>
    <row r="81" spans="1:10" ht="31.5" customHeight="1" x14ac:dyDescent="0.2">
      <c r="A81" s="188"/>
      <c r="B81" s="69"/>
      <c r="C81" s="69"/>
      <c r="D81" s="69"/>
      <c r="E81" s="69"/>
      <c r="F81" s="69"/>
      <c r="G81" s="69"/>
      <c r="H81" s="69"/>
      <c r="I81" s="69"/>
      <c r="J81" s="69"/>
    </row>
    <row r="82" spans="1:10" ht="31.5" customHeight="1" x14ac:dyDescent="0.2">
      <c r="A82" s="188"/>
      <c r="B82" s="69"/>
      <c r="C82" s="69"/>
      <c r="D82" s="69"/>
      <c r="E82" s="69"/>
      <c r="F82" s="69"/>
      <c r="G82" s="69"/>
      <c r="H82" s="69"/>
      <c r="I82" s="69"/>
      <c r="J82" s="69"/>
    </row>
  </sheetData>
  <sheetProtection algorithmName="SHA-512" hashValue="4mdudpCxSj5Cuus8oNLj2hGlIiTOPCmuSPMBOxrfIaa0cLmcjo0vp+aHkAUtwyOAxOrJ9Ux5jT7OuPZ7JR9UhQ==" saltValue="dHGT5zbC1thk8U+Vx6E+wQ==" spinCount="100000" sheet="1" objects="1" scenarios="1"/>
  <mergeCells count="55">
    <mergeCell ref="A13:B13"/>
    <mergeCell ref="F13:I13"/>
    <mergeCell ref="A1:B1"/>
    <mergeCell ref="C1:J1"/>
    <mergeCell ref="I3:J4"/>
    <mergeCell ref="A6:D6"/>
    <mergeCell ref="F6:I6"/>
    <mergeCell ref="F9:G9"/>
    <mergeCell ref="A10:B10"/>
    <mergeCell ref="F10:G10"/>
    <mergeCell ref="A11:B11"/>
    <mergeCell ref="F11:G11"/>
    <mergeCell ref="A12:B12"/>
    <mergeCell ref="A26:B26"/>
    <mergeCell ref="I26:J26"/>
    <mergeCell ref="A14:B14"/>
    <mergeCell ref="A15:B15"/>
    <mergeCell ref="A17:J17"/>
    <mergeCell ref="F18:G18"/>
    <mergeCell ref="A19:B19"/>
    <mergeCell ref="E19:F19"/>
    <mergeCell ref="A21:J21"/>
    <mergeCell ref="C23:D23"/>
    <mergeCell ref="F23:G23"/>
    <mergeCell ref="C25:H25"/>
    <mergeCell ref="I25:J25"/>
    <mergeCell ref="B49:C49"/>
    <mergeCell ref="F49:G49"/>
    <mergeCell ref="A27:A30"/>
    <mergeCell ref="C32:D32"/>
    <mergeCell ref="F32:G32"/>
    <mergeCell ref="A35:J35"/>
    <mergeCell ref="B37:H37"/>
    <mergeCell ref="A45:J45"/>
    <mergeCell ref="B46:C46"/>
    <mergeCell ref="B47:C47"/>
    <mergeCell ref="F47:G47"/>
    <mergeCell ref="B48:C48"/>
    <mergeCell ref="F48:G48"/>
    <mergeCell ref="E71:F71"/>
    <mergeCell ref="G71:G72"/>
    <mergeCell ref="H71:J71"/>
    <mergeCell ref="I72:J72"/>
    <mergeCell ref="A51:J51"/>
    <mergeCell ref="D52:E52"/>
    <mergeCell ref="H52:I52"/>
    <mergeCell ref="A55:J55"/>
    <mergeCell ref="A57:B57"/>
    <mergeCell ref="C57:D57"/>
    <mergeCell ref="F57:I63"/>
    <mergeCell ref="F65:G65"/>
    <mergeCell ref="F66:G66"/>
    <mergeCell ref="A69:J69"/>
    <mergeCell ref="A70:D70"/>
    <mergeCell ref="G70:J70"/>
  </mergeCells>
  <dataValidations count="1">
    <dataValidation type="list" allowBlank="1" showInputMessage="1" showErrorMessage="1" sqref="M2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6" orientation="portrait" r:id="rId1"/>
  <headerFooter>
    <oddHeader xml:space="preserve">&amp;C
&amp;16   
</oddHeader>
    <oddFooter>&amp;RRT03-F23 Vr.3 (2018-03-12)</oddFooter>
  </headerFooter>
  <rowBreaks count="1" manualBreakCount="1">
    <brk id="33" max="1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'DATOS 1'!$F$89:$F$94</xm:f>
          </x14:formula1>
          <xm:sqref>J19</xm:sqref>
        </x14:dataValidation>
        <x14:dataValidation type="list" allowBlank="1" showInputMessage="1" showErrorMessage="1">
          <x14:formula1>
            <xm:f>'DATOS 1'!$B$68:$B$87</xm:f>
          </x14:formula1>
          <xm:sqref>J18</xm:sqref>
        </x14:dataValidation>
        <x14:dataValidation type="list" allowBlank="1" showInputMessage="1" showErrorMessage="1">
          <x14:formula1>
            <xm:f>'DATOS 1'!$N$10:$N$61</xm:f>
          </x14:formula1>
          <xm:sqref>E6</xm:sqref>
        </x14:dataValidation>
        <x14:dataValidation type="list" allowBlank="1" showInputMessage="1" showErrorMessage="1">
          <x14:formula1>
            <xm:f>'DATOS 1'!$B$6:$B$28</xm:f>
          </x14:formula1>
          <xm:sqref>I3 J6</xm:sqref>
        </x14:dataValidation>
        <x14:dataValidation type="list" allowBlank="1" showInputMessage="1" showErrorMessage="1">
          <x14:formula1>
            <xm:f>'DATOS 1'!$N$83:$N$87</xm:f>
          </x14:formula1>
          <xm:sqref>J24</xm:sqref>
        </x14:dataValidation>
        <x14:dataValidation type="list" allowBlank="1" showInputMessage="1" showErrorMessage="1">
          <x14:formula1>
            <xm:f>'DATOS 1'!$N$69:$N$75</xm:f>
          </x14:formula1>
          <xm:sqref>J13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B6FD03"/>
  </sheetPr>
  <dimension ref="A1:P82"/>
  <sheetViews>
    <sheetView showGridLines="0" view="pageBreakPreview" topLeftCell="A19" zoomScale="85" zoomScaleNormal="60" zoomScaleSheetLayoutView="85" workbookViewId="0">
      <selection activeCell="E6" sqref="E6"/>
    </sheetView>
  </sheetViews>
  <sheetFormatPr baseColWidth="10" defaultRowHeight="31.5" customHeight="1" x14ac:dyDescent="0.2"/>
  <cols>
    <col min="1" max="1" width="11.42578125" style="77" customWidth="1"/>
    <col min="2" max="2" width="12" style="77" customWidth="1"/>
    <col min="3" max="3" width="13.5703125" style="77" customWidth="1"/>
    <col min="4" max="4" width="16.140625" style="77" customWidth="1"/>
    <col min="5" max="5" width="14" style="77" customWidth="1"/>
    <col min="6" max="6" width="13.85546875" style="77" bestFit="1" customWidth="1"/>
    <col min="7" max="7" width="15.28515625" style="77" bestFit="1" customWidth="1"/>
    <col min="8" max="9" width="13.7109375" style="77" bestFit="1" customWidth="1"/>
    <col min="10" max="10" width="13.7109375" style="77" customWidth="1"/>
    <col min="11" max="16384" width="11.42578125" style="47"/>
  </cols>
  <sheetData>
    <row r="1" spans="1:16" ht="47.25" customHeight="1" thickBot="1" x14ac:dyDescent="0.25">
      <c r="A1" s="530"/>
      <c r="B1" s="531"/>
      <c r="C1" s="532" t="s">
        <v>305</v>
      </c>
      <c r="D1" s="533"/>
      <c r="E1" s="533"/>
      <c r="F1" s="533"/>
      <c r="G1" s="533"/>
      <c r="H1" s="533"/>
      <c r="I1" s="533"/>
      <c r="J1" s="534"/>
      <c r="K1" s="46"/>
      <c r="L1" s="46"/>
      <c r="M1" s="46"/>
      <c r="N1" s="46"/>
      <c r="O1" s="46"/>
      <c r="P1" s="46"/>
    </row>
    <row r="2" spans="1:16" s="50" customFormat="1" ht="9.75" customHeight="1" thickBot="1" x14ac:dyDescent="0.25">
      <c r="A2" s="48"/>
      <c r="B2" s="48"/>
      <c r="C2" s="49"/>
      <c r="D2" s="49"/>
      <c r="E2" s="49"/>
      <c r="F2" s="49"/>
      <c r="G2" s="49"/>
      <c r="H2" s="49"/>
      <c r="K2" s="51"/>
      <c r="M2" s="52"/>
    </row>
    <row r="3" spans="1:16" s="51" customFormat="1" ht="35.25" customHeight="1" thickBot="1" x14ac:dyDescent="0.25">
      <c r="A3" s="53" t="s">
        <v>33</v>
      </c>
      <c r="B3" s="54" t="s">
        <v>79</v>
      </c>
      <c r="C3" s="55" t="s">
        <v>214</v>
      </c>
      <c r="D3" s="55" t="s">
        <v>306</v>
      </c>
      <c r="E3" s="55" t="s">
        <v>307</v>
      </c>
      <c r="F3" s="56" t="s">
        <v>34</v>
      </c>
      <c r="G3" s="56" t="s">
        <v>35</v>
      </c>
      <c r="H3" s="57" t="s">
        <v>308</v>
      </c>
      <c r="I3" s="535"/>
      <c r="J3" s="536"/>
      <c r="K3" s="50"/>
    </row>
    <row r="4" spans="1:16" s="50" customFormat="1" ht="29.25" customHeight="1" thickBot="1" x14ac:dyDescent="0.25">
      <c r="A4" s="58" t="e">
        <f>VLOOKUP($I$3,'DATOS 1'!B6:J28,2,FALSE)</f>
        <v>#N/A</v>
      </c>
      <c r="B4" s="58" t="e">
        <f>VLOOKUP($I$3,'DATOS 1'!$B$6:$J$28,3,FALSE)</f>
        <v>#N/A</v>
      </c>
      <c r="C4" s="59" t="e">
        <f>VLOOKUP($I$3,'DATOS 1'!$B$6:$J$28,8,FALSE)</f>
        <v>#N/A</v>
      </c>
      <c r="D4" s="59" t="e">
        <f>VLOOKUP($I$3,'DATOS 1'!$B$6:$J$28,6,FALSE)</f>
        <v>#N/A</v>
      </c>
      <c r="E4" s="58" t="e">
        <f>VLOOKUP($I$3,'DATOS 1'!$B$6:$J$28,7,FALSE)</f>
        <v>#N/A</v>
      </c>
      <c r="F4" s="58" t="e">
        <f>VLOOKUP($I$3,'DATOS 1'!$B$6:$J$28,4,FALSE)</f>
        <v>#N/A</v>
      </c>
      <c r="G4" s="58" t="e">
        <f>VLOOKUP($I$3,'DATOS 1'!$B$6:$J$28,5,FALSE)</f>
        <v>#N/A</v>
      </c>
      <c r="H4" s="59" t="e">
        <f>VLOOKUP($I$3,'DATOS 1'!$B$6:$J$28,9,FALSE)</f>
        <v>#N/A</v>
      </c>
      <c r="I4" s="537"/>
      <c r="J4" s="538"/>
      <c r="K4" s="47"/>
      <c r="L4" s="60"/>
      <c r="M4" s="60"/>
    </row>
    <row r="5" spans="1:16" s="62" customFormat="1" ht="6.75" customHeight="1" thickBot="1" x14ac:dyDescent="0.25">
      <c r="A5" s="61"/>
      <c r="B5" s="61"/>
      <c r="C5" s="61"/>
      <c r="F5" s="61"/>
      <c r="G5" s="61"/>
      <c r="H5" s="61"/>
      <c r="K5" s="47"/>
    </row>
    <row r="6" spans="1:16" ht="31.5" customHeight="1" thickBot="1" x14ac:dyDescent="0.25">
      <c r="A6" s="527" t="s">
        <v>36</v>
      </c>
      <c r="B6" s="528"/>
      <c r="C6" s="528"/>
      <c r="D6" s="529"/>
      <c r="E6" s="41"/>
      <c r="F6" s="527" t="s">
        <v>37</v>
      </c>
      <c r="G6" s="528"/>
      <c r="H6" s="528"/>
      <c r="I6" s="529"/>
      <c r="J6" s="42"/>
    </row>
    <row r="7" spans="1:16" ht="31.5" customHeight="1" x14ac:dyDescent="0.2">
      <c r="A7" s="63" t="s">
        <v>38</v>
      </c>
      <c r="B7" s="64" t="e">
        <f>VLOOKUP($E$6,'DATOS 1'!N10:AA61,2,FALSE)</f>
        <v>#N/A</v>
      </c>
      <c r="C7" s="65" t="s">
        <v>23</v>
      </c>
      <c r="D7" s="66" t="e">
        <f>VLOOKUP($E$6,'DATOS 1'!N10:AA61,3,FALSE)</f>
        <v>#N/A</v>
      </c>
      <c r="E7" s="67"/>
      <c r="F7" s="63" t="s">
        <v>38</v>
      </c>
      <c r="G7" s="66" t="e">
        <f>VLOOKUP($J$6,'DATOS 1'!B36:I58,2,FALSE)</f>
        <v>#N/A</v>
      </c>
      <c r="H7" s="68" t="s">
        <v>23</v>
      </c>
      <c r="I7" s="66" t="e">
        <f>VLOOKUP($J$6,'DATOS 1'!B36:I58,3,FALSE)</f>
        <v>#N/A</v>
      </c>
      <c r="J7" s="69"/>
    </row>
    <row r="8" spans="1:16" ht="31.5" customHeight="1" x14ac:dyDescent="0.2">
      <c r="A8" s="70" t="s">
        <v>39</v>
      </c>
      <c r="B8" s="71" t="e">
        <f>VLOOKUP($E$6,'DATOS 1'!N10:AA61,4,FALSE)</f>
        <v>#N/A</v>
      </c>
      <c r="C8" s="72" t="s">
        <v>40</v>
      </c>
      <c r="D8" s="73" t="e">
        <f>VLOOKUP($E$6,'DATOS 1'!N10:AA61,5,FALSE)</f>
        <v>#N/A</v>
      </c>
      <c r="E8" s="67"/>
      <c r="F8" s="70" t="s">
        <v>39</v>
      </c>
      <c r="G8" s="71" t="e">
        <f>VLOOKUP($J$6,'DATOS 1'!B36:I58,4,FALSE)</f>
        <v>#N/A</v>
      </c>
      <c r="H8" s="72" t="s">
        <v>40</v>
      </c>
      <c r="I8" s="73" t="e">
        <f>VLOOKUP($J$6,'DATOS 1'!B36:I58,5,FALSE)</f>
        <v>#N/A</v>
      </c>
      <c r="J8" s="69"/>
    </row>
    <row r="9" spans="1:16" ht="31.5" customHeight="1" x14ac:dyDescent="0.2">
      <c r="A9" s="74" t="s">
        <v>41</v>
      </c>
      <c r="B9" s="71" t="e">
        <f>VLOOKUP($E$6,'DATOS 1'!N10:AA61,6,FALSE)</f>
        <v>#N/A</v>
      </c>
      <c r="C9" s="75" t="s">
        <v>31</v>
      </c>
      <c r="D9" s="76" t="e">
        <f>VLOOKUP($E$6,'DATOS 1'!N10:AA61,7,FALSE)</f>
        <v>#N/A</v>
      </c>
      <c r="F9" s="509" t="s">
        <v>91</v>
      </c>
      <c r="G9" s="510"/>
      <c r="H9" s="71" t="e">
        <f>VLOOKUP($J$6,'DATOS 1'!B36:I58,6,FALSE)</f>
        <v>#N/A</v>
      </c>
      <c r="I9" s="78" t="s">
        <v>1</v>
      </c>
      <c r="J9" s="69"/>
      <c r="K9" s="79"/>
    </row>
    <row r="10" spans="1:16" s="79" customFormat="1" ht="31.5" customHeight="1" x14ac:dyDescent="0.25">
      <c r="A10" s="509" t="s">
        <v>92</v>
      </c>
      <c r="B10" s="510"/>
      <c r="C10" s="71" t="e">
        <f>VLOOKUP($E$6,'DATOS 1'!N10:AA61,8,FALSE)</f>
        <v>#N/A</v>
      </c>
      <c r="D10" s="78" t="s">
        <v>1</v>
      </c>
      <c r="F10" s="509" t="s">
        <v>93</v>
      </c>
      <c r="G10" s="510"/>
      <c r="H10" s="71" t="e">
        <f>VLOOKUP($J$6,'DATOS 1'!B36:I58,7,FALSE)</f>
        <v>#N/A</v>
      </c>
      <c r="I10" s="78" t="s">
        <v>109</v>
      </c>
      <c r="J10" s="80"/>
    </row>
    <row r="11" spans="1:16" s="79" customFormat="1" ht="31.5" customHeight="1" thickBot="1" x14ac:dyDescent="0.3">
      <c r="A11" s="509" t="s">
        <v>94</v>
      </c>
      <c r="B11" s="510"/>
      <c r="C11" s="71" t="e">
        <f>VLOOKUP($E$6,'DATOS 1'!N10:AA61,9,FALSE)</f>
        <v>#N/A</v>
      </c>
      <c r="D11" s="78" t="s">
        <v>3</v>
      </c>
      <c r="E11" s="81"/>
      <c r="F11" s="539" t="s">
        <v>95</v>
      </c>
      <c r="G11" s="540"/>
      <c r="H11" s="82" t="e">
        <f>VLOOKUP($J$6,'DATOS 1'!B36:I58,8,FALSE)</f>
        <v>#N/A</v>
      </c>
      <c r="I11" s="83" t="s">
        <v>109</v>
      </c>
      <c r="J11" s="80"/>
    </row>
    <row r="12" spans="1:16" s="79" customFormat="1" ht="31.5" customHeight="1" thickBot="1" x14ac:dyDescent="0.3">
      <c r="A12" s="509" t="s">
        <v>96</v>
      </c>
      <c r="B12" s="510"/>
      <c r="C12" s="71" t="e">
        <f>VLOOKUP($E$6,'DATOS 1'!N10:AA61,10,FALSE)</f>
        <v>#N/A</v>
      </c>
      <c r="D12" s="78" t="s">
        <v>3</v>
      </c>
      <c r="E12" s="80"/>
      <c r="F12" s="80"/>
      <c r="G12" s="80"/>
      <c r="H12" s="80"/>
    </row>
    <row r="13" spans="1:16" s="79" customFormat="1" ht="31.5" customHeight="1" thickBot="1" x14ac:dyDescent="0.3">
      <c r="A13" s="509" t="s">
        <v>97</v>
      </c>
      <c r="B13" s="510"/>
      <c r="C13" s="71" t="e">
        <f>VLOOKUP($E$6,'DATOS 1'!N10:AA61,11,FALSE)</f>
        <v>#N/A</v>
      </c>
      <c r="D13" s="78" t="s">
        <v>109</v>
      </c>
      <c r="E13" s="80"/>
      <c r="F13" s="527" t="s">
        <v>43</v>
      </c>
      <c r="G13" s="528"/>
      <c r="H13" s="528"/>
      <c r="I13" s="529"/>
      <c r="J13" s="43"/>
    </row>
    <row r="14" spans="1:16" s="79" customFormat="1" ht="31.5" customHeight="1" x14ac:dyDescent="0.2">
      <c r="A14" s="509" t="s">
        <v>98</v>
      </c>
      <c r="B14" s="510"/>
      <c r="C14" s="71" t="e">
        <f>VLOOKUP($E$6,'DATOS 1'!N10:AA61,12,FALSE)</f>
        <v>#N/A</v>
      </c>
      <c r="D14" s="78" t="s">
        <v>109</v>
      </c>
      <c r="E14" s="80"/>
      <c r="F14" s="63" t="s">
        <v>23</v>
      </c>
      <c r="G14" s="64" t="e">
        <f>VLOOKUP($J$13,'DATOS 1'!$N$68:$Q$75,2,FALSE)</f>
        <v>#N/A</v>
      </c>
      <c r="H14" s="68" t="s">
        <v>39</v>
      </c>
      <c r="I14" s="64" t="e">
        <f>VLOOKUP($J$13,'DATOS 1'!$N$68:$R$75,3,FALSE)</f>
        <v>#N/A</v>
      </c>
      <c r="J14" s="84"/>
      <c r="K14" s="47"/>
    </row>
    <row r="15" spans="1:16" ht="31.5" customHeight="1" thickBot="1" x14ac:dyDescent="0.25">
      <c r="A15" s="511" t="s">
        <v>99</v>
      </c>
      <c r="B15" s="512"/>
      <c r="C15" s="82" t="e">
        <f>VLOOKUP($E$6,'DATOS 1'!N10:AA61,13,FALSE)</f>
        <v>#N/A</v>
      </c>
      <c r="D15" s="83" t="s">
        <v>109</v>
      </c>
      <c r="E15" s="69"/>
      <c r="F15" s="85" t="s">
        <v>90</v>
      </c>
      <c r="G15" s="82" t="e">
        <f>VLOOKUP($J$13,'DATOS 1'!$N$68:$Q$75,4,FALSE)</f>
        <v>#N/A</v>
      </c>
      <c r="H15" s="82" t="s">
        <v>1</v>
      </c>
      <c r="I15" s="86" t="s">
        <v>246</v>
      </c>
      <c r="J15" s="87" t="e">
        <f>VLOOKUP($J$13,'DATOS 1'!$N$68:$R$75,5,FALSE)</f>
        <v>#N/A</v>
      </c>
      <c r="K15" s="62"/>
    </row>
    <row r="16" spans="1:16" s="62" customFormat="1" ht="6.75" customHeight="1" thickBot="1" x14ac:dyDescent="0.25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47"/>
    </row>
    <row r="17" spans="1:11" ht="31.5" customHeight="1" thickBot="1" x14ac:dyDescent="0.25">
      <c r="A17" s="513" t="s">
        <v>44</v>
      </c>
      <c r="B17" s="514"/>
      <c r="C17" s="514"/>
      <c r="D17" s="514"/>
      <c r="E17" s="514"/>
      <c r="F17" s="514"/>
      <c r="G17" s="514"/>
      <c r="H17" s="514"/>
      <c r="I17" s="514"/>
      <c r="J17" s="515"/>
    </row>
    <row r="18" spans="1:11" ht="46.5" customHeight="1" thickBot="1" x14ac:dyDescent="0.25">
      <c r="A18" s="88" t="s">
        <v>23</v>
      </c>
      <c r="B18" s="89" t="e">
        <f>VLOOKUP($J$18,'DATOS 1'!B68:K87,2,FALSE)</f>
        <v>#N/A</v>
      </c>
      <c r="C18" s="90" t="s">
        <v>16</v>
      </c>
      <c r="D18" s="91" t="e">
        <f>VLOOKUP($J$18,'DATOS 1'!$B$67:$J$87,3,FALSE)</f>
        <v>#N/A</v>
      </c>
      <c r="E18" s="92" t="s">
        <v>41</v>
      </c>
      <c r="F18" s="516" t="e">
        <f>VLOOKUP($J$18,'DATOS 1'!$B$67:$K$87,10,FALSE)</f>
        <v>#N/A</v>
      </c>
      <c r="G18" s="517"/>
      <c r="H18" s="90" t="s">
        <v>42</v>
      </c>
      <c r="I18" s="93" t="e">
        <f>VLOOKUP($J$18,'DATOS 1'!$B$67:$J$87,9,FALSE)</f>
        <v>#N/A</v>
      </c>
      <c r="J18" s="44"/>
    </row>
    <row r="19" spans="1:11" ht="31.5" customHeight="1" thickBot="1" x14ac:dyDescent="0.25">
      <c r="A19" s="518" t="s">
        <v>266</v>
      </c>
      <c r="B19" s="519"/>
      <c r="C19" s="94" t="s">
        <v>45</v>
      </c>
      <c r="D19" s="95" t="e">
        <f>VLOOKUP(J19,'DATOS 1'!F89:I94,2,FALSE)</f>
        <v>#N/A</v>
      </c>
      <c r="E19" s="520" t="s">
        <v>46</v>
      </c>
      <c r="F19" s="521"/>
      <c r="G19" s="96" t="e">
        <f>VLOOKUP(J19,'DATOS 1'!F89:I94,3,FALSE)</f>
        <v>#N/A</v>
      </c>
      <c r="H19" s="207" t="s">
        <v>22</v>
      </c>
      <c r="I19" s="96" t="e">
        <f>VLOOKUP(J19,'DATOS 1'!F89:I94,4,FALSE)</f>
        <v>#N/A</v>
      </c>
      <c r="J19" s="44"/>
      <c r="K19" s="98"/>
    </row>
    <row r="20" spans="1:11" s="98" customFormat="1" ht="15" customHeight="1" thickBot="1" x14ac:dyDescent="0.25">
      <c r="A20" s="99"/>
      <c r="B20" s="99"/>
      <c r="C20" s="99"/>
      <c r="D20" s="99"/>
      <c r="E20" s="99"/>
      <c r="F20" s="99"/>
      <c r="G20" s="99"/>
      <c r="H20" s="99"/>
      <c r="I20" s="99"/>
      <c r="J20" s="99"/>
      <c r="K20" s="100"/>
    </row>
    <row r="21" spans="1:11" s="100" customFormat="1" ht="31.5" customHeight="1" thickBot="1" x14ac:dyDescent="0.25">
      <c r="A21" s="481" t="s">
        <v>47</v>
      </c>
      <c r="B21" s="482"/>
      <c r="C21" s="482"/>
      <c r="D21" s="482"/>
      <c r="E21" s="482"/>
      <c r="F21" s="482"/>
      <c r="G21" s="482"/>
      <c r="H21" s="482"/>
      <c r="I21" s="482"/>
      <c r="J21" s="483"/>
      <c r="K21" s="99"/>
    </row>
    <row r="22" spans="1:11" s="99" customFormat="1" ht="2.25" customHeight="1" thickBot="1" x14ac:dyDescent="0.25">
      <c r="A22" s="101"/>
      <c r="B22" s="102"/>
      <c r="C22" s="102"/>
      <c r="D22" s="102"/>
      <c r="E22" s="102"/>
      <c r="F22" s="102"/>
      <c r="G22" s="102"/>
      <c r="H22" s="102"/>
      <c r="I22" s="102"/>
      <c r="J22" s="103"/>
      <c r="K22" s="100"/>
    </row>
    <row r="23" spans="1:11" s="100" customFormat="1" ht="31.5" customHeight="1" thickBot="1" x14ac:dyDescent="0.25">
      <c r="A23" s="104" t="s">
        <v>48</v>
      </c>
      <c r="B23" s="24"/>
      <c r="C23" s="495" t="s">
        <v>45</v>
      </c>
      <c r="D23" s="496"/>
      <c r="E23" s="18"/>
      <c r="F23" s="497" t="s">
        <v>46</v>
      </c>
      <c r="G23" s="498"/>
      <c r="H23" s="22"/>
      <c r="I23" s="105" t="s">
        <v>22</v>
      </c>
      <c r="J23" s="45"/>
      <c r="K23" s="98"/>
    </row>
    <row r="24" spans="1:11" s="98" customFormat="1" ht="15" customHeight="1" thickBot="1" x14ac:dyDescent="0.25">
      <c r="A24" s="99"/>
      <c r="B24" s="99"/>
      <c r="C24" s="99"/>
      <c r="D24" s="99"/>
      <c r="E24" s="99"/>
      <c r="F24" s="99"/>
      <c r="G24" s="99"/>
      <c r="H24" s="99"/>
      <c r="I24" s="99"/>
      <c r="J24" s="44"/>
      <c r="K24" s="100"/>
    </row>
    <row r="25" spans="1:11" s="100" customFormat="1" ht="29.25" customHeight="1" thickBot="1" x14ac:dyDescent="0.25">
      <c r="A25" s="205" t="s">
        <v>186</v>
      </c>
      <c r="B25" s="107">
        <v>6</v>
      </c>
      <c r="C25" s="522" t="s">
        <v>49</v>
      </c>
      <c r="D25" s="523"/>
      <c r="E25" s="523"/>
      <c r="F25" s="523"/>
      <c r="G25" s="523"/>
      <c r="H25" s="524"/>
      <c r="I25" s="525" t="s">
        <v>215</v>
      </c>
      <c r="J25" s="526"/>
    </row>
    <row r="26" spans="1:11" s="100" customFormat="1" ht="31.5" customHeight="1" thickBot="1" x14ac:dyDescent="0.25">
      <c r="A26" s="493" t="s">
        <v>50</v>
      </c>
      <c r="B26" s="506"/>
      <c r="C26" s="108">
        <v>1</v>
      </c>
      <c r="D26" s="108">
        <v>2</v>
      </c>
      <c r="E26" s="108">
        <v>3</v>
      </c>
      <c r="F26" s="108">
        <v>4</v>
      </c>
      <c r="G26" s="108">
        <v>5</v>
      </c>
      <c r="H26" s="109">
        <v>6</v>
      </c>
      <c r="I26" s="507"/>
      <c r="J26" s="508"/>
    </row>
    <row r="27" spans="1:11" s="100" customFormat="1" ht="31.5" customHeight="1" x14ac:dyDescent="0.2">
      <c r="A27" s="493" t="s">
        <v>51</v>
      </c>
      <c r="B27" s="206" t="s">
        <v>0</v>
      </c>
      <c r="C27" s="27"/>
      <c r="D27" s="27"/>
      <c r="E27" s="27"/>
      <c r="F27" s="27"/>
      <c r="G27" s="27"/>
      <c r="H27" s="27"/>
      <c r="I27" s="99"/>
      <c r="J27" s="99"/>
    </row>
    <row r="28" spans="1:11" s="100" customFormat="1" ht="31.5" customHeight="1" x14ac:dyDescent="0.2">
      <c r="A28" s="493"/>
      <c r="B28" s="206" t="s">
        <v>2</v>
      </c>
      <c r="C28" s="27"/>
      <c r="D28" s="27"/>
      <c r="E28" s="27"/>
      <c r="F28" s="27"/>
      <c r="G28" s="27"/>
      <c r="H28" s="27"/>
      <c r="I28" s="99"/>
      <c r="J28" s="99"/>
    </row>
    <row r="29" spans="1:11" s="100" customFormat="1" ht="31.5" customHeight="1" x14ac:dyDescent="0.2">
      <c r="A29" s="493"/>
      <c r="B29" s="206" t="s">
        <v>2</v>
      </c>
      <c r="C29" s="27"/>
      <c r="D29" s="27"/>
      <c r="E29" s="27"/>
      <c r="F29" s="27"/>
      <c r="G29" s="27"/>
      <c r="H29" s="27"/>
      <c r="I29" s="99"/>
      <c r="J29" s="99"/>
    </row>
    <row r="30" spans="1:11" s="100" customFormat="1" ht="31.5" customHeight="1" thickBot="1" x14ac:dyDescent="0.25">
      <c r="A30" s="494"/>
      <c r="B30" s="111" t="s">
        <v>0</v>
      </c>
      <c r="C30" s="28"/>
      <c r="D30" s="28"/>
      <c r="E30" s="28"/>
      <c r="F30" s="28"/>
      <c r="G30" s="28"/>
      <c r="H30" s="28"/>
      <c r="I30" s="99"/>
      <c r="J30" s="99"/>
      <c r="K30" s="98"/>
    </row>
    <row r="31" spans="1:11" s="98" customFormat="1" ht="15" customHeight="1" thickBot="1" x14ac:dyDescent="0.25">
      <c r="A31" s="99"/>
      <c r="B31" s="99"/>
      <c r="C31" s="99"/>
      <c r="D31" s="99"/>
      <c r="E31" s="99"/>
      <c r="F31" s="99"/>
      <c r="G31" s="99"/>
      <c r="H31" s="99"/>
      <c r="I31" s="99"/>
      <c r="J31" s="99"/>
      <c r="K31" s="100"/>
    </row>
    <row r="32" spans="1:11" s="100" customFormat="1" ht="31.5" customHeight="1" thickBot="1" x14ac:dyDescent="0.25">
      <c r="A32" s="112" t="s">
        <v>52</v>
      </c>
      <c r="B32" s="19"/>
      <c r="C32" s="495" t="s">
        <v>45</v>
      </c>
      <c r="D32" s="496"/>
      <c r="E32" s="18"/>
      <c r="F32" s="497" t="s">
        <v>46</v>
      </c>
      <c r="G32" s="498"/>
      <c r="H32" s="22"/>
      <c r="I32" s="113" t="s">
        <v>22</v>
      </c>
      <c r="J32" s="23"/>
      <c r="K32" s="98"/>
    </row>
    <row r="33" spans="1:11" s="98" customFormat="1" ht="12" customHeight="1" x14ac:dyDescent="0.2">
      <c r="A33" s="114"/>
      <c r="B33" s="114"/>
      <c r="C33" s="114"/>
      <c r="D33" s="114"/>
      <c r="E33" s="114"/>
      <c r="F33" s="114"/>
      <c r="G33" s="114"/>
      <c r="H33" s="114"/>
      <c r="I33" s="114"/>
      <c r="J33" s="114"/>
      <c r="K33" s="100"/>
    </row>
    <row r="34" spans="1:11" s="100" customFormat="1" ht="15" customHeight="1" thickBot="1" x14ac:dyDescent="0.25">
      <c r="A34" s="115"/>
      <c r="B34" s="115"/>
      <c r="C34" s="115"/>
      <c r="D34" s="115"/>
      <c r="E34" s="115"/>
      <c r="F34" s="115"/>
      <c r="G34" s="115"/>
      <c r="H34" s="115"/>
      <c r="I34" s="115"/>
      <c r="J34" s="115"/>
    </row>
    <row r="35" spans="1:11" s="100" customFormat="1" ht="32.25" customHeight="1" thickBot="1" x14ac:dyDescent="0.25">
      <c r="A35" s="481" t="s">
        <v>53</v>
      </c>
      <c r="B35" s="482"/>
      <c r="C35" s="482"/>
      <c r="D35" s="482"/>
      <c r="E35" s="482"/>
      <c r="F35" s="482"/>
      <c r="G35" s="482"/>
      <c r="H35" s="482"/>
      <c r="I35" s="482"/>
      <c r="J35" s="483"/>
    </row>
    <row r="36" spans="1:11" s="100" customFormat="1" ht="3.75" customHeight="1" thickBot="1" x14ac:dyDescent="0.25">
      <c r="A36" s="114"/>
      <c r="B36" s="99"/>
      <c r="C36" s="99"/>
      <c r="D36" s="99"/>
      <c r="E36" s="99"/>
      <c r="F36" s="99"/>
      <c r="G36" s="99"/>
      <c r="H36" s="99"/>
      <c r="I36" s="99"/>
      <c r="J36" s="114"/>
    </row>
    <row r="37" spans="1:11" s="100" customFormat="1" ht="31.5" customHeight="1" thickBot="1" x14ac:dyDescent="0.25">
      <c r="A37" s="99"/>
      <c r="B37" s="464" t="s">
        <v>54</v>
      </c>
      <c r="C37" s="465"/>
      <c r="D37" s="465"/>
      <c r="E37" s="465"/>
      <c r="F37" s="465"/>
      <c r="G37" s="465"/>
      <c r="H37" s="466"/>
      <c r="I37" s="99"/>
      <c r="J37" s="99"/>
    </row>
    <row r="38" spans="1:11" s="100" customFormat="1" ht="31.5" customHeight="1" thickBot="1" x14ac:dyDescent="0.25">
      <c r="A38" s="99"/>
      <c r="B38" s="116" t="s">
        <v>50</v>
      </c>
      <c r="C38" s="117">
        <v>1</v>
      </c>
      <c r="D38" s="206">
        <v>2</v>
      </c>
      <c r="E38" s="206">
        <v>3</v>
      </c>
      <c r="F38" s="206">
        <v>4</v>
      </c>
      <c r="G38" s="206">
        <v>5</v>
      </c>
      <c r="H38" s="118">
        <v>6</v>
      </c>
      <c r="I38" s="99"/>
      <c r="J38" s="99"/>
    </row>
    <row r="39" spans="1:11" s="100" customFormat="1" ht="31.5" customHeight="1" x14ac:dyDescent="0.2">
      <c r="A39" s="119"/>
      <c r="B39" s="120"/>
      <c r="C39" s="121" t="e">
        <f>+AVERAGE(C27,C30)</f>
        <v>#DIV/0!</v>
      </c>
      <c r="D39" s="122" t="e">
        <f t="shared" ref="D39:H39" si="0">+AVERAGE(D27,D30)</f>
        <v>#DIV/0!</v>
      </c>
      <c r="E39" s="122" t="e">
        <f t="shared" si="0"/>
        <v>#DIV/0!</v>
      </c>
      <c r="F39" s="122" t="e">
        <f t="shared" si="0"/>
        <v>#DIV/0!</v>
      </c>
      <c r="G39" s="122" t="e">
        <f t="shared" si="0"/>
        <v>#DIV/0!</v>
      </c>
      <c r="H39" s="123" t="e">
        <f t="shared" si="0"/>
        <v>#DIV/0!</v>
      </c>
      <c r="I39" s="99"/>
      <c r="J39" s="99"/>
    </row>
    <row r="40" spans="1:11" s="100" customFormat="1" ht="31.5" customHeight="1" x14ac:dyDescent="0.2">
      <c r="A40" s="119"/>
      <c r="B40" s="124"/>
      <c r="C40" s="125" t="e">
        <f>+AVERAGE(C28:C29)</f>
        <v>#DIV/0!</v>
      </c>
      <c r="D40" s="126" t="e">
        <f t="shared" ref="D40:H40" si="1">+AVERAGE(D28:D29)</f>
        <v>#DIV/0!</v>
      </c>
      <c r="E40" s="126" t="e">
        <f t="shared" si="1"/>
        <v>#DIV/0!</v>
      </c>
      <c r="F40" s="126" t="e">
        <f t="shared" si="1"/>
        <v>#DIV/0!</v>
      </c>
      <c r="G40" s="126" t="e">
        <f t="shared" si="1"/>
        <v>#DIV/0!</v>
      </c>
      <c r="H40" s="127" t="e">
        <f t="shared" si="1"/>
        <v>#DIV/0!</v>
      </c>
      <c r="I40" s="99"/>
      <c r="J40" s="99"/>
    </row>
    <row r="41" spans="1:11" s="100" customFormat="1" ht="31.5" customHeight="1" thickBot="1" x14ac:dyDescent="0.25">
      <c r="A41" s="119"/>
      <c r="B41" s="128"/>
      <c r="C41" s="129" t="e">
        <f>+C40-C39</f>
        <v>#DIV/0!</v>
      </c>
      <c r="D41" s="130" t="e">
        <f t="shared" ref="D41:H41" si="2">+D40-D39</f>
        <v>#DIV/0!</v>
      </c>
      <c r="E41" s="130" t="e">
        <f t="shared" si="2"/>
        <v>#DIV/0!</v>
      </c>
      <c r="F41" s="130" t="e">
        <f t="shared" si="2"/>
        <v>#DIV/0!</v>
      </c>
      <c r="G41" s="130" t="e">
        <f t="shared" si="2"/>
        <v>#DIV/0!</v>
      </c>
      <c r="H41" s="131" t="e">
        <f t="shared" si="2"/>
        <v>#DIV/0!</v>
      </c>
      <c r="I41" s="99"/>
      <c r="J41" s="99"/>
    </row>
    <row r="42" spans="1:11" s="100" customFormat="1" ht="31.5" customHeight="1" thickBot="1" x14ac:dyDescent="0.25">
      <c r="A42" s="99"/>
      <c r="B42" s="132" t="s">
        <v>55</v>
      </c>
      <c r="C42" s="133" t="e">
        <f>+AVERAGE(C41:H41)</f>
        <v>#DIV/0!</v>
      </c>
      <c r="D42" s="99"/>
      <c r="E42" s="99"/>
      <c r="F42" s="99"/>
      <c r="G42" s="99"/>
      <c r="H42" s="99"/>
      <c r="I42" s="99"/>
      <c r="J42" s="99"/>
    </row>
    <row r="43" spans="1:11" s="100" customFormat="1" ht="31.5" customHeight="1" thickBot="1" x14ac:dyDescent="0.25">
      <c r="A43" s="99"/>
      <c r="B43" s="134" t="s">
        <v>110</v>
      </c>
      <c r="C43" s="135" t="e">
        <f>+STDEV(C41:H41)</f>
        <v>#DIV/0!</v>
      </c>
      <c r="D43" s="99"/>
      <c r="E43" s="99"/>
      <c r="F43" s="99"/>
      <c r="G43" s="99"/>
      <c r="H43" s="99"/>
      <c r="I43" s="99"/>
      <c r="J43" s="99"/>
      <c r="K43" s="98"/>
    </row>
    <row r="44" spans="1:11" s="98" customFormat="1" ht="15" customHeight="1" x14ac:dyDescent="0.2">
      <c r="A44" s="99"/>
      <c r="B44" s="99"/>
      <c r="C44" s="99"/>
      <c r="D44" s="99"/>
      <c r="E44" s="99"/>
      <c r="F44" s="99"/>
      <c r="G44" s="136"/>
      <c r="H44" s="99"/>
      <c r="I44" s="99"/>
      <c r="J44" s="99"/>
      <c r="K44" s="100"/>
    </row>
    <row r="45" spans="1:11" s="100" customFormat="1" ht="31.5" customHeight="1" thickBot="1" x14ac:dyDescent="0.25">
      <c r="A45" s="499" t="s">
        <v>56</v>
      </c>
      <c r="B45" s="499"/>
      <c r="C45" s="499"/>
      <c r="D45" s="499"/>
      <c r="E45" s="499"/>
      <c r="F45" s="499"/>
      <c r="G45" s="499"/>
      <c r="H45" s="499"/>
      <c r="I45" s="499"/>
      <c r="J45" s="499"/>
    </row>
    <row r="46" spans="1:11" s="100" customFormat="1" ht="31.5" customHeight="1" thickBot="1" x14ac:dyDescent="0.25">
      <c r="A46" s="99"/>
      <c r="B46" s="500" t="s">
        <v>57</v>
      </c>
      <c r="C46" s="501"/>
      <c r="D46" s="137" t="s">
        <v>58</v>
      </c>
      <c r="E46" s="99"/>
      <c r="F46" s="99"/>
      <c r="G46" s="99"/>
      <c r="H46" s="136"/>
      <c r="I46" s="99"/>
      <c r="J46" s="99"/>
    </row>
    <row r="47" spans="1:11" s="100" customFormat="1" ht="31.5" customHeight="1" x14ac:dyDescent="0.2">
      <c r="A47" s="99"/>
      <c r="B47" s="502" t="s">
        <v>45</v>
      </c>
      <c r="C47" s="503"/>
      <c r="D47" s="138" t="e">
        <f>+AVERAGE(E32,E23)</f>
        <v>#DIV/0!</v>
      </c>
      <c r="E47" s="99"/>
      <c r="F47" s="491" t="s">
        <v>100</v>
      </c>
      <c r="G47" s="492"/>
      <c r="H47" s="139" t="e">
        <f>+(0.34848*D49-0.009024*D48*EXP(0.0612*D47))/(273.15+D47)</f>
        <v>#DIV/0!</v>
      </c>
      <c r="I47" s="140" t="s">
        <v>103</v>
      </c>
      <c r="J47" s="99"/>
    </row>
    <row r="48" spans="1:11" s="100" customFormat="1" ht="31.5" customHeight="1" thickBot="1" x14ac:dyDescent="0.25">
      <c r="A48" s="99"/>
      <c r="B48" s="502" t="s">
        <v>46</v>
      </c>
      <c r="C48" s="503"/>
      <c r="D48" s="138" t="e">
        <f>+AVERAGE(H32,H23)</f>
        <v>#DIV/0!</v>
      </c>
      <c r="E48" s="99"/>
      <c r="F48" s="504" t="s">
        <v>101</v>
      </c>
      <c r="G48" s="505"/>
      <c r="H48" s="141" t="e">
        <f>+H47*((0.001)^2+(0.0001*I19/2)^2+(-0.0034*D19/2)^2+(-0.1*G19/2)^2)^0.5</f>
        <v>#DIV/0!</v>
      </c>
      <c r="I48" s="142" t="s">
        <v>103</v>
      </c>
      <c r="J48" s="99"/>
    </row>
    <row r="49" spans="1:11" s="100" customFormat="1" ht="31.5" customHeight="1" thickBot="1" x14ac:dyDescent="0.25">
      <c r="A49" s="99"/>
      <c r="B49" s="489" t="s">
        <v>22</v>
      </c>
      <c r="C49" s="490"/>
      <c r="D49" s="143" t="e">
        <f>+AVERAGE(J32,J24)</f>
        <v>#DIV/0!</v>
      </c>
      <c r="E49" s="99"/>
      <c r="F49" s="491" t="s">
        <v>102</v>
      </c>
      <c r="G49" s="492"/>
      <c r="H49" s="144">
        <v>1.2</v>
      </c>
      <c r="I49" s="142" t="s">
        <v>103</v>
      </c>
      <c r="J49" s="99"/>
      <c r="K49" s="98"/>
    </row>
    <row r="50" spans="1:11" s="98" customFormat="1" ht="15" customHeight="1" thickBot="1" x14ac:dyDescent="0.25">
      <c r="A50" s="99"/>
      <c r="B50" s="99"/>
      <c r="C50" s="99"/>
      <c r="D50" s="99"/>
      <c r="E50" s="99"/>
      <c r="F50" s="99"/>
      <c r="G50" s="99"/>
      <c r="H50" s="99"/>
      <c r="I50" s="99"/>
      <c r="J50" s="99"/>
      <c r="K50" s="100"/>
    </row>
    <row r="51" spans="1:11" s="100" customFormat="1" ht="31.5" customHeight="1" thickBot="1" x14ac:dyDescent="0.25">
      <c r="A51" s="464" t="s">
        <v>59</v>
      </c>
      <c r="B51" s="465"/>
      <c r="C51" s="465"/>
      <c r="D51" s="465"/>
      <c r="E51" s="465"/>
      <c r="F51" s="465"/>
      <c r="G51" s="465"/>
      <c r="H51" s="465"/>
      <c r="I51" s="465"/>
      <c r="J51" s="466"/>
    </row>
    <row r="52" spans="1:11" s="100" customFormat="1" ht="31.5" customHeight="1" x14ac:dyDescent="0.35">
      <c r="A52" s="99"/>
      <c r="B52" s="145" t="s">
        <v>60</v>
      </c>
      <c r="C52" s="146"/>
      <c r="D52" s="467" t="s">
        <v>104</v>
      </c>
      <c r="E52" s="467"/>
      <c r="F52" s="147" t="s">
        <v>61</v>
      </c>
      <c r="G52" s="148" t="s">
        <v>62</v>
      </c>
      <c r="H52" s="468" t="s">
        <v>63</v>
      </c>
      <c r="I52" s="469"/>
      <c r="J52" s="99"/>
    </row>
    <row r="53" spans="1:11" s="100" customFormat="1" ht="31.5" customHeight="1" thickBot="1" x14ac:dyDescent="0.25">
      <c r="A53" s="99"/>
      <c r="B53" s="149" t="e">
        <f>+C42</f>
        <v>#DIV/0!</v>
      </c>
      <c r="C53" s="150" t="s">
        <v>1</v>
      </c>
      <c r="D53" s="151" t="e">
        <f>+C10+C11/1000</f>
        <v>#N/A</v>
      </c>
      <c r="E53" s="150" t="s">
        <v>1</v>
      </c>
      <c r="F53" s="151" t="e">
        <f>+(H47-H49)*(1/H10-1/C13)</f>
        <v>#DIV/0!</v>
      </c>
      <c r="G53" s="152"/>
      <c r="H53" s="144" t="e">
        <f>+(B53+D53*F53)*1000</f>
        <v>#DIV/0!</v>
      </c>
      <c r="I53" s="142" t="s">
        <v>3</v>
      </c>
      <c r="J53" s="99"/>
      <c r="K53" s="98"/>
    </row>
    <row r="54" spans="1:11" s="98" customFormat="1" ht="15" customHeight="1" x14ac:dyDescent="0.2">
      <c r="A54" s="99"/>
      <c r="B54" s="99"/>
      <c r="C54" s="99"/>
      <c r="D54" s="99"/>
      <c r="E54" s="99"/>
      <c r="F54" s="99"/>
      <c r="G54" s="99"/>
      <c r="H54" s="99"/>
      <c r="I54" s="99"/>
      <c r="J54" s="99"/>
      <c r="K54" s="100"/>
    </row>
    <row r="55" spans="1:11" s="100" customFormat="1" ht="31.5" customHeight="1" x14ac:dyDescent="0.2">
      <c r="A55" s="470" t="s">
        <v>64</v>
      </c>
      <c r="B55" s="471"/>
      <c r="C55" s="471"/>
      <c r="D55" s="471"/>
      <c r="E55" s="471"/>
      <c r="F55" s="471"/>
      <c r="G55" s="471"/>
      <c r="H55" s="471"/>
      <c r="I55" s="471"/>
      <c r="J55" s="471"/>
      <c r="K55" s="98"/>
    </row>
    <row r="56" spans="1:11" s="98" customFormat="1" ht="15" customHeight="1" thickBot="1" x14ac:dyDescent="0.25">
      <c r="A56" s="99"/>
      <c r="B56" s="99"/>
      <c r="C56" s="99"/>
      <c r="D56" s="99"/>
      <c r="E56" s="99"/>
      <c r="F56" s="99"/>
      <c r="G56" s="99"/>
      <c r="H56" s="99"/>
      <c r="I56" s="99"/>
      <c r="J56" s="99"/>
      <c r="K56" s="100"/>
    </row>
    <row r="57" spans="1:11" s="100" customFormat="1" ht="31.5" customHeight="1" thickBot="1" x14ac:dyDescent="0.25">
      <c r="A57" s="472" t="s">
        <v>57</v>
      </c>
      <c r="B57" s="473"/>
      <c r="C57" s="474" t="s">
        <v>65</v>
      </c>
      <c r="D57" s="475"/>
      <c r="E57" s="153"/>
      <c r="F57" s="476"/>
      <c r="G57" s="476"/>
      <c r="H57" s="476"/>
      <c r="I57" s="476"/>
      <c r="J57" s="99"/>
    </row>
    <row r="58" spans="1:11" s="100" customFormat="1" ht="31.5" customHeight="1" x14ac:dyDescent="0.2">
      <c r="A58" s="154" t="s">
        <v>66</v>
      </c>
      <c r="B58" s="155"/>
      <c r="C58" s="156" t="e">
        <f>+C43/B25^0.5*1000</f>
        <v>#DIV/0!</v>
      </c>
      <c r="D58" s="157" t="s">
        <v>3</v>
      </c>
      <c r="E58" s="158"/>
      <c r="F58" s="476"/>
      <c r="G58" s="476"/>
      <c r="H58" s="476"/>
      <c r="I58" s="476"/>
      <c r="J58" s="99"/>
    </row>
    <row r="59" spans="1:11" s="100" customFormat="1" ht="31.5" customHeight="1" x14ac:dyDescent="0.2">
      <c r="A59" s="159" t="s">
        <v>67</v>
      </c>
      <c r="B59" s="160" t="s">
        <v>68</v>
      </c>
      <c r="C59" s="161" t="e">
        <f>+C12/2</f>
        <v>#N/A</v>
      </c>
      <c r="D59" s="162" t="s">
        <v>3</v>
      </c>
      <c r="E59" s="158"/>
      <c r="F59" s="476"/>
      <c r="G59" s="476"/>
      <c r="H59" s="476"/>
      <c r="I59" s="476"/>
      <c r="J59" s="99"/>
    </row>
    <row r="60" spans="1:11" s="100" customFormat="1" ht="31.5" customHeight="1" x14ac:dyDescent="0.2">
      <c r="A60" s="163" t="s">
        <v>69</v>
      </c>
      <c r="B60" s="164"/>
      <c r="C60" s="165" t="e">
        <f>+C12/3^0.5</f>
        <v>#N/A</v>
      </c>
      <c r="D60" s="162" t="s">
        <v>3</v>
      </c>
      <c r="E60" s="158"/>
      <c r="F60" s="476"/>
      <c r="G60" s="476"/>
      <c r="H60" s="476"/>
      <c r="I60" s="476"/>
      <c r="J60" s="99"/>
    </row>
    <row r="61" spans="1:11" s="100" customFormat="1" ht="31.5" customHeight="1" x14ac:dyDescent="0.25">
      <c r="A61" s="166" t="s">
        <v>70</v>
      </c>
      <c r="B61" s="167"/>
      <c r="C61" s="168" t="e">
        <f>+SQRT(SUMSQ(C59:C60))</f>
        <v>#N/A</v>
      </c>
      <c r="D61" s="169" t="s">
        <v>3</v>
      </c>
      <c r="E61" s="158"/>
      <c r="F61" s="476"/>
      <c r="G61" s="476"/>
      <c r="H61" s="476"/>
      <c r="I61" s="476"/>
      <c r="J61" s="99"/>
    </row>
    <row r="62" spans="1:11" s="100" customFormat="1" ht="31.5" customHeight="1" x14ac:dyDescent="0.2">
      <c r="A62" s="159" t="s">
        <v>71</v>
      </c>
      <c r="B62" s="160"/>
      <c r="C62" s="170" t="e">
        <f>+H48</f>
        <v>#DIV/0!</v>
      </c>
      <c r="D62" s="162" t="s">
        <v>103</v>
      </c>
      <c r="E62" s="99"/>
      <c r="F62" s="476"/>
      <c r="G62" s="476"/>
      <c r="H62" s="476"/>
      <c r="I62" s="476"/>
      <c r="J62" s="99"/>
    </row>
    <row r="63" spans="1:11" s="100" customFormat="1" ht="31.5" customHeight="1" x14ac:dyDescent="0.2">
      <c r="A63" s="159" t="s">
        <v>72</v>
      </c>
      <c r="B63" s="160"/>
      <c r="C63" s="171" t="e">
        <f>+H11/2</f>
        <v>#N/A</v>
      </c>
      <c r="D63" s="162" t="s">
        <v>103</v>
      </c>
      <c r="E63" s="99"/>
      <c r="F63" s="476"/>
      <c r="G63" s="476"/>
      <c r="H63" s="476"/>
      <c r="I63" s="476"/>
      <c r="J63" s="99"/>
    </row>
    <row r="64" spans="1:11" s="100" customFormat="1" ht="31.5" customHeight="1" thickBot="1" x14ac:dyDescent="0.25">
      <c r="A64" s="159" t="s">
        <v>73</v>
      </c>
      <c r="B64" s="160"/>
      <c r="C64" s="171" t="e">
        <f>+C14/2</f>
        <v>#N/A</v>
      </c>
      <c r="D64" s="162" t="s">
        <v>103</v>
      </c>
      <c r="E64" s="99"/>
      <c r="F64" s="99"/>
      <c r="G64" s="99"/>
      <c r="H64" s="99"/>
      <c r="I64" s="99"/>
      <c r="J64" s="99"/>
    </row>
    <row r="65" spans="1:11" s="100" customFormat="1" ht="31.5" customHeight="1" x14ac:dyDescent="0.25">
      <c r="A65" s="166" t="s">
        <v>74</v>
      </c>
      <c r="B65" s="167"/>
      <c r="C65" s="168" t="e">
        <f>+SQRT(ABS(((C10/1000+C11/1000000)*(C13-H10)/(C13*H10)*C62)^2+((C10/1000+C11/1000000)*(H47-H49))^2*C63^2/H10^4+(C10/1000+C11/1000000)^2*(H47-H49)*((H47-H49)-2*(C15-H49))*C64^2/C13^4))*1000000</f>
        <v>#N/A</v>
      </c>
      <c r="D65" s="169" t="s">
        <v>3</v>
      </c>
      <c r="E65" s="158"/>
      <c r="F65" s="477" t="s">
        <v>75</v>
      </c>
      <c r="G65" s="478"/>
      <c r="H65" s="172" t="e">
        <f>+SQRT(SUMSQ(C58,C61,C65,C66))</f>
        <v>#DIV/0!</v>
      </c>
      <c r="I65" s="140" t="s">
        <v>3</v>
      </c>
      <c r="J65" s="99"/>
    </row>
    <row r="66" spans="1:11" s="100" customFormat="1" ht="31.5" customHeight="1" thickBot="1" x14ac:dyDescent="0.3">
      <c r="A66" s="208" t="s">
        <v>76</v>
      </c>
      <c r="B66" s="174"/>
      <c r="C66" s="175" t="e">
        <f>+(G15/2/3^0.5)*2^0.5*1000</f>
        <v>#N/A</v>
      </c>
      <c r="D66" s="142" t="s">
        <v>3</v>
      </c>
      <c r="E66" s="158"/>
      <c r="F66" s="479" t="s">
        <v>77</v>
      </c>
      <c r="G66" s="480"/>
      <c r="H66" s="176" t="e">
        <f>+H65*2</f>
        <v>#DIV/0!</v>
      </c>
      <c r="I66" s="142" t="s">
        <v>3</v>
      </c>
      <c r="J66" s="99"/>
      <c r="K66" s="98"/>
    </row>
    <row r="67" spans="1:11" s="98" customFormat="1" ht="15" customHeight="1" x14ac:dyDescent="0.2">
      <c r="A67" s="114"/>
      <c r="B67" s="114"/>
      <c r="C67" s="114"/>
      <c r="D67" s="114"/>
      <c r="E67" s="99"/>
      <c r="F67" s="99"/>
      <c r="G67" s="99"/>
      <c r="H67" s="99"/>
      <c r="I67" s="99"/>
      <c r="J67" s="99"/>
      <c r="K67" s="100"/>
    </row>
    <row r="68" spans="1:11" s="100" customFormat="1" ht="31.5" customHeight="1" thickBot="1" x14ac:dyDescent="0.25">
      <c r="A68" s="99"/>
      <c r="B68" s="99"/>
      <c r="C68" s="99"/>
      <c r="D68" s="99"/>
      <c r="E68" s="99"/>
      <c r="F68" s="99"/>
      <c r="G68" s="99"/>
      <c r="H68" s="99"/>
      <c r="I68" s="99"/>
      <c r="J68" s="99"/>
    </row>
    <row r="69" spans="1:11" s="100" customFormat="1" ht="31.5" customHeight="1" thickBot="1" x14ac:dyDescent="0.25">
      <c r="A69" s="481" t="s">
        <v>78</v>
      </c>
      <c r="B69" s="482"/>
      <c r="C69" s="482"/>
      <c r="D69" s="482"/>
      <c r="E69" s="482"/>
      <c r="F69" s="482"/>
      <c r="G69" s="482"/>
      <c r="H69" s="482"/>
      <c r="I69" s="482"/>
      <c r="J69" s="483"/>
    </row>
    <row r="70" spans="1:11" s="100" customFormat="1" ht="31.5" customHeight="1" thickBot="1" x14ac:dyDescent="0.25">
      <c r="A70" s="484" t="s">
        <v>105</v>
      </c>
      <c r="B70" s="485"/>
      <c r="C70" s="485"/>
      <c r="D70" s="486"/>
      <c r="E70" s="177"/>
      <c r="F70" s="178"/>
      <c r="G70" s="487"/>
      <c r="H70" s="487"/>
      <c r="I70" s="487"/>
      <c r="J70" s="488"/>
    </row>
    <row r="71" spans="1:11" s="100" customFormat="1" ht="45.75" customHeight="1" x14ac:dyDescent="0.2">
      <c r="A71" s="179" t="s">
        <v>194</v>
      </c>
      <c r="B71" s="180" t="s">
        <v>137</v>
      </c>
      <c r="C71" s="181"/>
      <c r="D71" s="182" t="s">
        <v>268</v>
      </c>
      <c r="E71" s="458" t="s">
        <v>106</v>
      </c>
      <c r="F71" s="459"/>
      <c r="G71" s="460" t="s">
        <v>80</v>
      </c>
      <c r="H71" s="462" t="s">
        <v>107</v>
      </c>
      <c r="I71" s="462"/>
      <c r="J71" s="462"/>
    </row>
    <row r="72" spans="1:11" s="100" customFormat="1" ht="31.5" customHeight="1" thickBot="1" x14ac:dyDescent="0.25">
      <c r="A72" s="183" t="e">
        <f>C10</f>
        <v>#N/A</v>
      </c>
      <c r="B72" s="184" t="e">
        <f>C11</f>
        <v>#N/A</v>
      </c>
      <c r="C72" s="176" t="e">
        <f>H53</f>
        <v>#DIV/0!</v>
      </c>
      <c r="D72" s="185" t="e">
        <f>A72+B72/1000+C72/1000</f>
        <v>#N/A</v>
      </c>
      <c r="E72" s="176" t="e">
        <f>D72*1000-A72*1000</f>
        <v>#N/A</v>
      </c>
      <c r="F72" s="130" t="s">
        <v>3</v>
      </c>
      <c r="G72" s="461"/>
      <c r="H72" s="186" t="e">
        <f>H66</f>
        <v>#DIV/0!</v>
      </c>
      <c r="I72" s="463" t="s">
        <v>3</v>
      </c>
      <c r="J72" s="463"/>
      <c r="K72" s="47"/>
    </row>
    <row r="73" spans="1:11" ht="31.5" customHeight="1" x14ac:dyDescent="0.2">
      <c r="G73" s="187"/>
    </row>
    <row r="74" spans="1:11" ht="51" customHeight="1" x14ac:dyDescent="0.2"/>
    <row r="76" spans="1:11" ht="31.5" customHeight="1" x14ac:dyDescent="0.2">
      <c r="A76" s="188"/>
      <c r="B76" s="69"/>
      <c r="C76" s="69"/>
      <c r="D76" s="69"/>
      <c r="E76" s="69"/>
      <c r="F76" s="69"/>
      <c r="G76" s="69"/>
      <c r="H76" s="69"/>
      <c r="I76" s="69"/>
      <c r="J76" s="69"/>
    </row>
    <row r="77" spans="1:11" ht="31.5" customHeight="1" x14ac:dyDescent="0.2">
      <c r="A77" s="188"/>
      <c r="B77" s="69"/>
      <c r="C77" s="69"/>
      <c r="D77" s="69"/>
      <c r="E77" s="69"/>
      <c r="F77" s="69"/>
      <c r="G77" s="69"/>
      <c r="H77" s="69"/>
      <c r="I77" s="69"/>
      <c r="J77" s="69"/>
    </row>
    <row r="78" spans="1:11" ht="31.5" customHeight="1" x14ac:dyDescent="0.2">
      <c r="A78" s="188"/>
      <c r="B78" s="69"/>
      <c r="C78" s="69"/>
      <c r="D78" s="69"/>
      <c r="E78" s="69"/>
      <c r="F78" s="69"/>
      <c r="G78" s="69"/>
      <c r="H78" s="69"/>
      <c r="I78" s="69"/>
      <c r="J78" s="69"/>
    </row>
    <row r="79" spans="1:11" ht="31.5" customHeight="1" x14ac:dyDescent="0.2">
      <c r="A79" s="188"/>
      <c r="B79" s="69"/>
      <c r="C79" s="69"/>
      <c r="D79" s="69"/>
      <c r="E79" s="69"/>
      <c r="F79" s="69"/>
      <c r="G79" s="69"/>
      <c r="H79" s="69"/>
      <c r="I79" s="69"/>
      <c r="J79" s="69"/>
    </row>
    <row r="80" spans="1:11" ht="31.5" customHeight="1" x14ac:dyDescent="0.2">
      <c r="A80" s="188"/>
      <c r="B80" s="69"/>
      <c r="C80" s="69"/>
      <c r="D80" s="69"/>
      <c r="E80" s="69"/>
      <c r="F80" s="69"/>
      <c r="G80" s="69"/>
      <c r="H80" s="69"/>
      <c r="I80" s="69"/>
      <c r="J80" s="69"/>
    </row>
    <row r="81" spans="1:10" ht="31.5" customHeight="1" x14ac:dyDescent="0.2">
      <c r="A81" s="188"/>
      <c r="B81" s="69"/>
      <c r="C81" s="69"/>
      <c r="D81" s="69"/>
      <c r="E81" s="69"/>
      <c r="F81" s="69"/>
      <c r="G81" s="69"/>
      <c r="H81" s="69"/>
      <c r="I81" s="69"/>
      <c r="J81" s="69"/>
    </row>
    <row r="82" spans="1:10" ht="31.5" customHeight="1" x14ac:dyDescent="0.2">
      <c r="A82" s="188"/>
      <c r="B82" s="69"/>
      <c r="C82" s="69"/>
      <c r="D82" s="69"/>
      <c r="E82" s="69"/>
      <c r="F82" s="69"/>
      <c r="G82" s="69"/>
      <c r="H82" s="69"/>
      <c r="I82" s="69"/>
      <c r="J82" s="69"/>
    </row>
  </sheetData>
  <sheetProtection algorithmName="SHA-512" hashValue="4mdudpCxSj5Cuus8oNLj2hGlIiTOPCmuSPMBOxrfIaa0cLmcjo0vp+aHkAUtwyOAxOrJ9Ux5jT7OuPZ7JR9UhQ==" saltValue="dHGT5zbC1thk8U+Vx6E+wQ==" spinCount="100000" sheet="1" objects="1" scenarios="1"/>
  <mergeCells count="55">
    <mergeCell ref="A13:B13"/>
    <mergeCell ref="F13:I13"/>
    <mergeCell ref="A1:B1"/>
    <mergeCell ref="C1:J1"/>
    <mergeCell ref="I3:J4"/>
    <mergeCell ref="A6:D6"/>
    <mergeCell ref="F6:I6"/>
    <mergeCell ref="F9:G9"/>
    <mergeCell ref="A10:B10"/>
    <mergeCell ref="F10:G10"/>
    <mergeCell ref="A11:B11"/>
    <mergeCell ref="F11:G11"/>
    <mergeCell ref="A12:B12"/>
    <mergeCell ref="A26:B26"/>
    <mergeCell ref="I26:J26"/>
    <mergeCell ref="A14:B14"/>
    <mergeCell ref="A15:B15"/>
    <mergeCell ref="A17:J17"/>
    <mergeCell ref="F18:G18"/>
    <mergeCell ref="A19:B19"/>
    <mergeCell ref="E19:F19"/>
    <mergeCell ref="A21:J21"/>
    <mergeCell ref="C23:D23"/>
    <mergeCell ref="F23:G23"/>
    <mergeCell ref="C25:H25"/>
    <mergeCell ref="I25:J25"/>
    <mergeCell ref="B49:C49"/>
    <mergeCell ref="F49:G49"/>
    <mergeCell ref="A27:A30"/>
    <mergeCell ref="C32:D32"/>
    <mergeCell ref="F32:G32"/>
    <mergeCell ref="A35:J35"/>
    <mergeCell ref="B37:H37"/>
    <mergeCell ref="A45:J45"/>
    <mergeCell ref="B46:C46"/>
    <mergeCell ref="B47:C47"/>
    <mergeCell ref="F47:G47"/>
    <mergeCell ref="B48:C48"/>
    <mergeCell ref="F48:G48"/>
    <mergeCell ref="E71:F71"/>
    <mergeCell ref="G71:G72"/>
    <mergeCell ref="H71:J71"/>
    <mergeCell ref="I72:J72"/>
    <mergeCell ref="A51:J51"/>
    <mergeCell ref="D52:E52"/>
    <mergeCell ref="H52:I52"/>
    <mergeCell ref="A55:J55"/>
    <mergeCell ref="A57:B57"/>
    <mergeCell ref="C57:D57"/>
    <mergeCell ref="F57:I63"/>
    <mergeCell ref="F65:G65"/>
    <mergeCell ref="F66:G66"/>
    <mergeCell ref="A69:J69"/>
    <mergeCell ref="A70:D70"/>
    <mergeCell ref="G70:J70"/>
  </mergeCells>
  <dataValidations count="1">
    <dataValidation type="list" allowBlank="1" showInputMessage="1" showErrorMessage="1" sqref="M2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6" orientation="portrait" r:id="rId1"/>
  <headerFooter>
    <oddHeader xml:space="preserve">&amp;C
&amp;16   
</oddHeader>
    <oddFooter>&amp;RRT03-F23 Vr.3 (2018-03-12)</oddFooter>
  </headerFooter>
  <rowBreaks count="1" manualBreakCount="1">
    <brk id="33" max="1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'DATOS 1'!$F$89:$F$94</xm:f>
          </x14:formula1>
          <xm:sqref>J19</xm:sqref>
        </x14:dataValidation>
        <x14:dataValidation type="list" allowBlank="1" showInputMessage="1" showErrorMessage="1">
          <x14:formula1>
            <xm:f>'DATOS 1'!$B$68:$B$87</xm:f>
          </x14:formula1>
          <xm:sqref>J18</xm:sqref>
        </x14:dataValidation>
        <x14:dataValidation type="list" allowBlank="1" showInputMessage="1" showErrorMessage="1">
          <x14:formula1>
            <xm:f>'DATOS 1'!$N$10:$N$61</xm:f>
          </x14:formula1>
          <xm:sqref>E6</xm:sqref>
        </x14:dataValidation>
        <x14:dataValidation type="list" allowBlank="1" showInputMessage="1" showErrorMessage="1">
          <x14:formula1>
            <xm:f>'DATOS 1'!$B$6:$B$28</xm:f>
          </x14:formula1>
          <xm:sqref>I3 J6</xm:sqref>
        </x14:dataValidation>
        <x14:dataValidation type="list" allowBlank="1" showInputMessage="1" showErrorMessage="1">
          <x14:formula1>
            <xm:f>'DATOS 1'!$N$83:$N$87</xm:f>
          </x14:formula1>
          <xm:sqref>J24</xm:sqref>
        </x14:dataValidation>
        <x14:dataValidation type="list" allowBlank="1" showInputMessage="1" showErrorMessage="1">
          <x14:formula1>
            <xm:f>'DATOS 1'!$N$69:$N$75</xm:f>
          </x14:formula1>
          <xm:sqref>J13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B6FD03"/>
  </sheetPr>
  <dimension ref="A1:P82"/>
  <sheetViews>
    <sheetView showGridLines="0" view="pageBreakPreview" topLeftCell="A22" zoomScale="85" zoomScaleNormal="60" zoomScaleSheetLayoutView="85" workbookViewId="0">
      <selection activeCell="E6" sqref="E6"/>
    </sheetView>
  </sheetViews>
  <sheetFormatPr baseColWidth="10" defaultRowHeight="31.5" customHeight="1" x14ac:dyDescent="0.2"/>
  <cols>
    <col min="1" max="1" width="11.42578125" style="77" customWidth="1"/>
    <col min="2" max="2" width="12" style="77" customWidth="1"/>
    <col min="3" max="3" width="13.5703125" style="77" customWidth="1"/>
    <col min="4" max="4" width="16.140625" style="77" customWidth="1"/>
    <col min="5" max="5" width="14" style="77" customWidth="1"/>
    <col min="6" max="6" width="13.85546875" style="77" bestFit="1" customWidth="1"/>
    <col min="7" max="7" width="15.28515625" style="77" bestFit="1" customWidth="1"/>
    <col min="8" max="9" width="13.7109375" style="77" bestFit="1" customWidth="1"/>
    <col min="10" max="10" width="13.7109375" style="77" customWidth="1"/>
    <col min="11" max="16384" width="11.42578125" style="47"/>
  </cols>
  <sheetData>
    <row r="1" spans="1:16" ht="47.25" customHeight="1" thickBot="1" x14ac:dyDescent="0.25">
      <c r="A1" s="530"/>
      <c r="B1" s="531"/>
      <c r="C1" s="532" t="s">
        <v>305</v>
      </c>
      <c r="D1" s="533"/>
      <c r="E1" s="533"/>
      <c r="F1" s="533"/>
      <c r="G1" s="533"/>
      <c r="H1" s="533"/>
      <c r="I1" s="533"/>
      <c r="J1" s="534"/>
      <c r="K1" s="46"/>
      <c r="L1" s="46"/>
      <c r="M1" s="46"/>
      <c r="N1" s="46"/>
      <c r="O1" s="46"/>
      <c r="P1" s="46"/>
    </row>
    <row r="2" spans="1:16" s="50" customFormat="1" ht="9.75" customHeight="1" thickBot="1" x14ac:dyDescent="0.25">
      <c r="A2" s="48"/>
      <c r="B2" s="48"/>
      <c r="C2" s="49"/>
      <c r="D2" s="49"/>
      <c r="E2" s="49"/>
      <c r="F2" s="49"/>
      <c r="G2" s="49"/>
      <c r="H2" s="49"/>
      <c r="K2" s="51"/>
      <c r="M2" s="52"/>
    </row>
    <row r="3" spans="1:16" s="51" customFormat="1" ht="35.25" customHeight="1" thickBot="1" x14ac:dyDescent="0.25">
      <c r="A3" s="53" t="s">
        <v>33</v>
      </c>
      <c r="B3" s="54" t="s">
        <v>79</v>
      </c>
      <c r="C3" s="55" t="s">
        <v>214</v>
      </c>
      <c r="D3" s="55" t="s">
        <v>306</v>
      </c>
      <c r="E3" s="55" t="s">
        <v>307</v>
      </c>
      <c r="F3" s="56" t="s">
        <v>34</v>
      </c>
      <c r="G3" s="56" t="s">
        <v>35</v>
      </c>
      <c r="H3" s="57" t="s">
        <v>308</v>
      </c>
      <c r="I3" s="535"/>
      <c r="J3" s="536"/>
      <c r="K3" s="50"/>
    </row>
    <row r="4" spans="1:16" s="50" customFormat="1" ht="29.25" customHeight="1" thickBot="1" x14ac:dyDescent="0.25">
      <c r="A4" s="58" t="e">
        <f>VLOOKUP($I$3,'DATOS 1'!B6:J28,2,FALSE)</f>
        <v>#N/A</v>
      </c>
      <c r="B4" s="58" t="e">
        <f>VLOOKUP($I$3,'DATOS 1'!$B$6:$J$28,3,FALSE)</f>
        <v>#N/A</v>
      </c>
      <c r="C4" s="59" t="e">
        <f>VLOOKUP($I$3,'DATOS 1'!$B$6:$J$28,8,FALSE)</f>
        <v>#N/A</v>
      </c>
      <c r="D4" s="59" t="e">
        <f>VLOOKUP($I$3,'DATOS 1'!$B$6:$J$28,6,FALSE)</f>
        <v>#N/A</v>
      </c>
      <c r="E4" s="58" t="e">
        <f>VLOOKUP($I$3,'DATOS 1'!$B$6:$J$28,7,FALSE)</f>
        <v>#N/A</v>
      </c>
      <c r="F4" s="58" t="e">
        <f>VLOOKUP($I$3,'DATOS 1'!$B$6:$J$28,4,FALSE)</f>
        <v>#N/A</v>
      </c>
      <c r="G4" s="58" t="e">
        <f>VLOOKUP($I$3,'DATOS 1'!$B$6:$J$28,5,FALSE)</f>
        <v>#N/A</v>
      </c>
      <c r="H4" s="59" t="e">
        <f>VLOOKUP($I$3,'DATOS 1'!$B$6:$J$28,9,FALSE)</f>
        <v>#N/A</v>
      </c>
      <c r="I4" s="537"/>
      <c r="J4" s="538"/>
      <c r="K4" s="47"/>
      <c r="L4" s="60"/>
      <c r="M4" s="60"/>
    </row>
    <row r="5" spans="1:16" s="62" customFormat="1" ht="6.75" customHeight="1" thickBot="1" x14ac:dyDescent="0.25">
      <c r="A5" s="61"/>
      <c r="B5" s="61"/>
      <c r="C5" s="61"/>
      <c r="F5" s="61"/>
      <c r="G5" s="61"/>
      <c r="H5" s="61"/>
      <c r="K5" s="47"/>
    </row>
    <row r="6" spans="1:16" ht="31.5" customHeight="1" thickBot="1" x14ac:dyDescent="0.25">
      <c r="A6" s="527" t="s">
        <v>36</v>
      </c>
      <c r="B6" s="528"/>
      <c r="C6" s="528"/>
      <c r="D6" s="529"/>
      <c r="E6" s="41"/>
      <c r="F6" s="527" t="s">
        <v>37</v>
      </c>
      <c r="G6" s="528"/>
      <c r="H6" s="528"/>
      <c r="I6" s="529"/>
      <c r="J6" s="42"/>
    </row>
    <row r="7" spans="1:16" ht="31.5" customHeight="1" x14ac:dyDescent="0.2">
      <c r="A7" s="63" t="s">
        <v>38</v>
      </c>
      <c r="B7" s="64" t="e">
        <f>VLOOKUP($E$6,'DATOS 1'!N10:AA61,2,FALSE)</f>
        <v>#N/A</v>
      </c>
      <c r="C7" s="65" t="s">
        <v>23</v>
      </c>
      <c r="D7" s="66" t="e">
        <f>VLOOKUP($E$6,'DATOS 1'!N10:AA61,3,FALSE)</f>
        <v>#N/A</v>
      </c>
      <c r="E7" s="67"/>
      <c r="F7" s="63" t="s">
        <v>38</v>
      </c>
      <c r="G7" s="66" t="e">
        <f>VLOOKUP($J$6,'DATOS 1'!B36:I58,2,FALSE)</f>
        <v>#N/A</v>
      </c>
      <c r="H7" s="68" t="s">
        <v>23</v>
      </c>
      <c r="I7" s="66" t="e">
        <f>VLOOKUP($J$6,'DATOS 1'!B36:I58,3,FALSE)</f>
        <v>#N/A</v>
      </c>
      <c r="J7" s="69"/>
    </row>
    <row r="8" spans="1:16" ht="31.5" customHeight="1" x14ac:dyDescent="0.2">
      <c r="A8" s="70" t="s">
        <v>39</v>
      </c>
      <c r="B8" s="71" t="e">
        <f>VLOOKUP($E$6,'DATOS 1'!N10:AA61,4,FALSE)</f>
        <v>#N/A</v>
      </c>
      <c r="C8" s="72" t="s">
        <v>40</v>
      </c>
      <c r="D8" s="73" t="e">
        <f>VLOOKUP($E$6,'DATOS 1'!N10:AA61,5,FALSE)</f>
        <v>#N/A</v>
      </c>
      <c r="E8" s="67"/>
      <c r="F8" s="70" t="s">
        <v>39</v>
      </c>
      <c r="G8" s="71" t="e">
        <f>VLOOKUP($J$6,'DATOS 1'!B36:I58,4,FALSE)</f>
        <v>#N/A</v>
      </c>
      <c r="H8" s="72" t="s">
        <v>40</v>
      </c>
      <c r="I8" s="73" t="e">
        <f>VLOOKUP($J$6,'DATOS 1'!B36:I58,5,FALSE)</f>
        <v>#N/A</v>
      </c>
      <c r="J8" s="69"/>
    </row>
    <row r="9" spans="1:16" ht="31.5" customHeight="1" x14ac:dyDescent="0.2">
      <c r="A9" s="74" t="s">
        <v>41</v>
      </c>
      <c r="B9" s="71" t="e">
        <f>VLOOKUP($E$6,'DATOS 1'!N10:AA61,6,FALSE)</f>
        <v>#N/A</v>
      </c>
      <c r="C9" s="75" t="s">
        <v>31</v>
      </c>
      <c r="D9" s="76" t="e">
        <f>VLOOKUP($E$6,'DATOS 1'!N10:AA61,7,FALSE)</f>
        <v>#N/A</v>
      </c>
      <c r="F9" s="509" t="s">
        <v>91</v>
      </c>
      <c r="G9" s="510"/>
      <c r="H9" s="71" t="e">
        <f>VLOOKUP($J$6,'DATOS 1'!B36:I58,6,FALSE)</f>
        <v>#N/A</v>
      </c>
      <c r="I9" s="78" t="s">
        <v>1</v>
      </c>
      <c r="J9" s="69"/>
      <c r="K9" s="79"/>
    </row>
    <row r="10" spans="1:16" s="79" customFormat="1" ht="31.5" customHeight="1" x14ac:dyDescent="0.25">
      <c r="A10" s="509" t="s">
        <v>92</v>
      </c>
      <c r="B10" s="510"/>
      <c r="C10" s="71" t="e">
        <f>VLOOKUP($E$6,'DATOS 1'!N10:AA61,8,FALSE)</f>
        <v>#N/A</v>
      </c>
      <c r="D10" s="78" t="s">
        <v>1</v>
      </c>
      <c r="F10" s="509" t="s">
        <v>93</v>
      </c>
      <c r="G10" s="510"/>
      <c r="H10" s="71" t="e">
        <f>VLOOKUP($J$6,'DATOS 1'!B36:I58,7,FALSE)</f>
        <v>#N/A</v>
      </c>
      <c r="I10" s="78" t="s">
        <v>109</v>
      </c>
      <c r="J10" s="80"/>
    </row>
    <row r="11" spans="1:16" s="79" customFormat="1" ht="31.5" customHeight="1" thickBot="1" x14ac:dyDescent="0.3">
      <c r="A11" s="509" t="s">
        <v>94</v>
      </c>
      <c r="B11" s="510"/>
      <c r="C11" s="71" t="e">
        <f>VLOOKUP($E$6,'DATOS 1'!N10:AA61,9,FALSE)</f>
        <v>#N/A</v>
      </c>
      <c r="D11" s="78" t="s">
        <v>3</v>
      </c>
      <c r="E11" s="81"/>
      <c r="F11" s="539" t="s">
        <v>95</v>
      </c>
      <c r="G11" s="540"/>
      <c r="H11" s="82" t="e">
        <f>VLOOKUP($J$6,'DATOS 1'!B36:I58,8,FALSE)</f>
        <v>#N/A</v>
      </c>
      <c r="I11" s="83" t="s">
        <v>109</v>
      </c>
      <c r="J11" s="80"/>
    </row>
    <row r="12" spans="1:16" s="79" customFormat="1" ht="31.5" customHeight="1" thickBot="1" x14ac:dyDescent="0.3">
      <c r="A12" s="509" t="s">
        <v>96</v>
      </c>
      <c r="B12" s="510"/>
      <c r="C12" s="71" t="e">
        <f>VLOOKUP($E$6,'DATOS 1'!N10:AA61,10,FALSE)</f>
        <v>#N/A</v>
      </c>
      <c r="D12" s="78" t="s">
        <v>3</v>
      </c>
      <c r="E12" s="80"/>
      <c r="F12" s="80"/>
      <c r="G12" s="80"/>
      <c r="H12" s="80"/>
    </row>
    <row r="13" spans="1:16" s="79" customFormat="1" ht="31.5" customHeight="1" thickBot="1" x14ac:dyDescent="0.3">
      <c r="A13" s="509" t="s">
        <v>97</v>
      </c>
      <c r="B13" s="510"/>
      <c r="C13" s="71" t="e">
        <f>VLOOKUP($E$6,'DATOS 1'!N10:AA61,11,FALSE)</f>
        <v>#N/A</v>
      </c>
      <c r="D13" s="78" t="s">
        <v>109</v>
      </c>
      <c r="E13" s="80"/>
      <c r="F13" s="527" t="s">
        <v>43</v>
      </c>
      <c r="G13" s="528"/>
      <c r="H13" s="528"/>
      <c r="I13" s="529"/>
      <c r="J13" s="43"/>
    </row>
    <row r="14" spans="1:16" s="79" customFormat="1" ht="31.5" customHeight="1" x14ac:dyDescent="0.2">
      <c r="A14" s="509" t="s">
        <v>98</v>
      </c>
      <c r="B14" s="510"/>
      <c r="C14" s="71" t="e">
        <f>VLOOKUP($E$6,'DATOS 1'!N10:AA61,12,FALSE)</f>
        <v>#N/A</v>
      </c>
      <c r="D14" s="78" t="s">
        <v>109</v>
      </c>
      <c r="E14" s="80"/>
      <c r="F14" s="63" t="s">
        <v>23</v>
      </c>
      <c r="G14" s="64" t="e">
        <f>VLOOKUP($J$13,'DATOS 1'!$N$68:$Q$75,2,FALSE)</f>
        <v>#N/A</v>
      </c>
      <c r="H14" s="68" t="s">
        <v>39</v>
      </c>
      <c r="I14" s="64" t="e">
        <f>VLOOKUP($J$13,'DATOS 1'!$N$68:$R$75,3,FALSE)</f>
        <v>#N/A</v>
      </c>
      <c r="J14" s="84"/>
      <c r="K14" s="47"/>
    </row>
    <row r="15" spans="1:16" ht="31.5" customHeight="1" thickBot="1" x14ac:dyDescent="0.25">
      <c r="A15" s="511" t="s">
        <v>99</v>
      </c>
      <c r="B15" s="512"/>
      <c r="C15" s="82" t="e">
        <f>VLOOKUP($E$6,'DATOS 1'!N10:AA61,13,FALSE)</f>
        <v>#N/A</v>
      </c>
      <c r="D15" s="83" t="s">
        <v>109</v>
      </c>
      <c r="E15" s="69"/>
      <c r="F15" s="85" t="s">
        <v>90</v>
      </c>
      <c r="G15" s="82" t="e">
        <f>VLOOKUP($J$13,'DATOS 1'!$N$68:$Q$75,4,FALSE)</f>
        <v>#N/A</v>
      </c>
      <c r="H15" s="82" t="s">
        <v>1</v>
      </c>
      <c r="I15" s="86" t="s">
        <v>246</v>
      </c>
      <c r="J15" s="87" t="e">
        <f>VLOOKUP($J$13,'DATOS 1'!$N$68:$R$75,5,FALSE)</f>
        <v>#N/A</v>
      </c>
      <c r="K15" s="62"/>
    </row>
    <row r="16" spans="1:16" s="62" customFormat="1" ht="6.75" customHeight="1" thickBot="1" x14ac:dyDescent="0.25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47"/>
    </row>
    <row r="17" spans="1:11" ht="31.5" customHeight="1" thickBot="1" x14ac:dyDescent="0.25">
      <c r="A17" s="513" t="s">
        <v>44</v>
      </c>
      <c r="B17" s="514"/>
      <c r="C17" s="514"/>
      <c r="D17" s="514"/>
      <c r="E17" s="514"/>
      <c r="F17" s="514"/>
      <c r="G17" s="514"/>
      <c r="H17" s="514"/>
      <c r="I17" s="514"/>
      <c r="J17" s="515"/>
    </row>
    <row r="18" spans="1:11" ht="46.5" customHeight="1" thickBot="1" x14ac:dyDescent="0.25">
      <c r="A18" s="88" t="s">
        <v>23</v>
      </c>
      <c r="B18" s="89" t="e">
        <f>VLOOKUP($J$18,'DATOS 1'!B68:K87,2,FALSE)</f>
        <v>#N/A</v>
      </c>
      <c r="C18" s="90" t="s">
        <v>16</v>
      </c>
      <c r="D18" s="91" t="e">
        <f>VLOOKUP($J$18,'DATOS 1'!$B$67:$J$87,3,FALSE)</f>
        <v>#N/A</v>
      </c>
      <c r="E18" s="92" t="s">
        <v>41</v>
      </c>
      <c r="F18" s="516" t="e">
        <f>VLOOKUP($J$18,'DATOS 1'!$B$67:$K$87,10,FALSE)</f>
        <v>#N/A</v>
      </c>
      <c r="G18" s="517"/>
      <c r="H18" s="90" t="s">
        <v>42</v>
      </c>
      <c r="I18" s="93" t="e">
        <f>VLOOKUP($J$18,'DATOS 1'!$B$67:$J$87,9,FALSE)</f>
        <v>#N/A</v>
      </c>
      <c r="J18" s="44"/>
    </row>
    <row r="19" spans="1:11" ht="31.5" customHeight="1" thickBot="1" x14ac:dyDescent="0.25">
      <c r="A19" s="518" t="s">
        <v>266</v>
      </c>
      <c r="B19" s="519"/>
      <c r="C19" s="94" t="s">
        <v>45</v>
      </c>
      <c r="D19" s="95" t="e">
        <f>VLOOKUP(J19,'DATOS 1'!F89:I94,2,FALSE)</f>
        <v>#N/A</v>
      </c>
      <c r="E19" s="520" t="s">
        <v>46</v>
      </c>
      <c r="F19" s="521"/>
      <c r="G19" s="96" t="e">
        <f>VLOOKUP(J19,'DATOS 1'!F89:I94,3,FALSE)</f>
        <v>#N/A</v>
      </c>
      <c r="H19" s="207" t="s">
        <v>22</v>
      </c>
      <c r="I19" s="96" t="e">
        <f>VLOOKUP(J19,'DATOS 1'!F89:I94,4,FALSE)</f>
        <v>#N/A</v>
      </c>
      <c r="J19" s="44"/>
      <c r="K19" s="98"/>
    </row>
    <row r="20" spans="1:11" s="98" customFormat="1" ht="15" customHeight="1" thickBot="1" x14ac:dyDescent="0.25">
      <c r="A20" s="99"/>
      <c r="B20" s="99"/>
      <c r="C20" s="99"/>
      <c r="D20" s="99"/>
      <c r="E20" s="99"/>
      <c r="F20" s="99"/>
      <c r="G20" s="99"/>
      <c r="H20" s="99"/>
      <c r="I20" s="99"/>
      <c r="J20" s="99"/>
      <c r="K20" s="100"/>
    </row>
    <row r="21" spans="1:11" s="100" customFormat="1" ht="31.5" customHeight="1" thickBot="1" x14ac:dyDescent="0.25">
      <c r="A21" s="481" t="s">
        <v>47</v>
      </c>
      <c r="B21" s="482"/>
      <c r="C21" s="482"/>
      <c r="D21" s="482"/>
      <c r="E21" s="482"/>
      <c r="F21" s="482"/>
      <c r="G21" s="482"/>
      <c r="H21" s="482"/>
      <c r="I21" s="482"/>
      <c r="J21" s="483"/>
      <c r="K21" s="99"/>
    </row>
    <row r="22" spans="1:11" s="99" customFormat="1" ht="2.25" customHeight="1" thickBot="1" x14ac:dyDescent="0.25">
      <c r="A22" s="101"/>
      <c r="B22" s="102"/>
      <c r="C22" s="102"/>
      <c r="D22" s="102"/>
      <c r="E22" s="102"/>
      <c r="F22" s="102"/>
      <c r="G22" s="102"/>
      <c r="H22" s="102"/>
      <c r="I22" s="102"/>
      <c r="J22" s="103"/>
      <c r="K22" s="100"/>
    </row>
    <row r="23" spans="1:11" s="100" customFormat="1" ht="31.5" customHeight="1" thickBot="1" x14ac:dyDescent="0.25">
      <c r="A23" s="104" t="s">
        <v>48</v>
      </c>
      <c r="B23" s="24"/>
      <c r="C23" s="495" t="s">
        <v>45</v>
      </c>
      <c r="D23" s="496"/>
      <c r="E23" s="18"/>
      <c r="F23" s="497" t="s">
        <v>46</v>
      </c>
      <c r="G23" s="498"/>
      <c r="H23" s="22"/>
      <c r="I23" s="105" t="s">
        <v>22</v>
      </c>
      <c r="J23" s="45"/>
      <c r="K23" s="98"/>
    </row>
    <row r="24" spans="1:11" s="98" customFormat="1" ht="15" customHeight="1" thickBot="1" x14ac:dyDescent="0.25">
      <c r="A24" s="99"/>
      <c r="B24" s="99"/>
      <c r="C24" s="99"/>
      <c r="D24" s="99"/>
      <c r="E24" s="99"/>
      <c r="F24" s="99"/>
      <c r="G24" s="99"/>
      <c r="H24" s="99"/>
      <c r="I24" s="99"/>
      <c r="J24" s="44"/>
      <c r="K24" s="100"/>
    </row>
    <row r="25" spans="1:11" s="100" customFormat="1" ht="29.25" customHeight="1" thickBot="1" x14ac:dyDescent="0.25">
      <c r="A25" s="205" t="s">
        <v>186</v>
      </c>
      <c r="B25" s="107">
        <v>6</v>
      </c>
      <c r="C25" s="522" t="s">
        <v>49</v>
      </c>
      <c r="D25" s="523"/>
      <c r="E25" s="523"/>
      <c r="F25" s="523"/>
      <c r="G25" s="523"/>
      <c r="H25" s="524"/>
      <c r="I25" s="525" t="s">
        <v>215</v>
      </c>
      <c r="J25" s="526"/>
    </row>
    <row r="26" spans="1:11" s="100" customFormat="1" ht="31.5" customHeight="1" thickBot="1" x14ac:dyDescent="0.25">
      <c r="A26" s="493" t="s">
        <v>50</v>
      </c>
      <c r="B26" s="506"/>
      <c r="C26" s="108">
        <v>1</v>
      </c>
      <c r="D26" s="108">
        <v>2</v>
      </c>
      <c r="E26" s="108">
        <v>3</v>
      </c>
      <c r="F26" s="108">
        <v>4</v>
      </c>
      <c r="G26" s="108">
        <v>5</v>
      </c>
      <c r="H26" s="109">
        <v>6</v>
      </c>
      <c r="I26" s="507"/>
      <c r="J26" s="508"/>
    </row>
    <row r="27" spans="1:11" s="100" customFormat="1" ht="31.5" customHeight="1" x14ac:dyDescent="0.2">
      <c r="A27" s="493" t="s">
        <v>51</v>
      </c>
      <c r="B27" s="206" t="s">
        <v>0</v>
      </c>
      <c r="C27" s="27"/>
      <c r="D27" s="27"/>
      <c r="E27" s="27"/>
      <c r="F27" s="27"/>
      <c r="G27" s="27"/>
      <c r="H27" s="27"/>
      <c r="I27" s="99"/>
      <c r="J27" s="99"/>
    </row>
    <row r="28" spans="1:11" s="100" customFormat="1" ht="31.5" customHeight="1" x14ac:dyDescent="0.2">
      <c r="A28" s="493"/>
      <c r="B28" s="206" t="s">
        <v>2</v>
      </c>
      <c r="C28" s="27"/>
      <c r="D28" s="27"/>
      <c r="E28" s="27"/>
      <c r="F28" s="27"/>
      <c r="G28" s="27"/>
      <c r="H28" s="27"/>
      <c r="I28" s="99"/>
      <c r="J28" s="99"/>
    </row>
    <row r="29" spans="1:11" s="100" customFormat="1" ht="31.5" customHeight="1" x14ac:dyDescent="0.2">
      <c r="A29" s="493"/>
      <c r="B29" s="206" t="s">
        <v>2</v>
      </c>
      <c r="C29" s="27"/>
      <c r="D29" s="27"/>
      <c r="E29" s="27"/>
      <c r="F29" s="27"/>
      <c r="G29" s="27"/>
      <c r="H29" s="27"/>
      <c r="I29" s="99"/>
      <c r="J29" s="99"/>
    </row>
    <row r="30" spans="1:11" s="100" customFormat="1" ht="31.5" customHeight="1" thickBot="1" x14ac:dyDescent="0.25">
      <c r="A30" s="494"/>
      <c r="B30" s="111" t="s">
        <v>0</v>
      </c>
      <c r="C30" s="28"/>
      <c r="D30" s="28"/>
      <c r="E30" s="28"/>
      <c r="F30" s="28"/>
      <c r="G30" s="28"/>
      <c r="H30" s="28"/>
      <c r="I30" s="99"/>
      <c r="J30" s="99"/>
      <c r="K30" s="98"/>
    </row>
    <row r="31" spans="1:11" s="98" customFormat="1" ht="15" customHeight="1" thickBot="1" x14ac:dyDescent="0.25">
      <c r="A31" s="99"/>
      <c r="B31" s="99"/>
      <c r="C31" s="99"/>
      <c r="D31" s="99"/>
      <c r="E31" s="99"/>
      <c r="F31" s="99"/>
      <c r="G31" s="99"/>
      <c r="H31" s="99"/>
      <c r="I31" s="99"/>
      <c r="J31" s="99"/>
      <c r="K31" s="100"/>
    </row>
    <row r="32" spans="1:11" s="100" customFormat="1" ht="31.5" customHeight="1" thickBot="1" x14ac:dyDescent="0.25">
      <c r="A32" s="112" t="s">
        <v>52</v>
      </c>
      <c r="B32" s="19"/>
      <c r="C32" s="495" t="s">
        <v>45</v>
      </c>
      <c r="D32" s="496"/>
      <c r="E32" s="18"/>
      <c r="F32" s="497" t="s">
        <v>46</v>
      </c>
      <c r="G32" s="498"/>
      <c r="H32" s="22"/>
      <c r="I32" s="113" t="s">
        <v>22</v>
      </c>
      <c r="J32" s="23"/>
      <c r="K32" s="98"/>
    </row>
    <row r="33" spans="1:11" s="98" customFormat="1" ht="12" customHeight="1" x14ac:dyDescent="0.2">
      <c r="A33" s="114"/>
      <c r="B33" s="114"/>
      <c r="C33" s="114"/>
      <c r="D33" s="114"/>
      <c r="E33" s="114"/>
      <c r="F33" s="114"/>
      <c r="G33" s="114"/>
      <c r="H33" s="114"/>
      <c r="I33" s="114"/>
      <c r="J33" s="114"/>
      <c r="K33" s="100"/>
    </row>
    <row r="34" spans="1:11" s="100" customFormat="1" ht="15" customHeight="1" thickBot="1" x14ac:dyDescent="0.25">
      <c r="A34" s="115"/>
      <c r="B34" s="115"/>
      <c r="C34" s="115"/>
      <c r="D34" s="115"/>
      <c r="E34" s="115"/>
      <c r="F34" s="115"/>
      <c r="G34" s="115"/>
      <c r="H34" s="115"/>
      <c r="I34" s="115"/>
      <c r="J34" s="115"/>
    </row>
    <row r="35" spans="1:11" s="100" customFormat="1" ht="32.25" customHeight="1" thickBot="1" x14ac:dyDescent="0.25">
      <c r="A35" s="481" t="s">
        <v>53</v>
      </c>
      <c r="B35" s="482"/>
      <c r="C35" s="482"/>
      <c r="D35" s="482"/>
      <c r="E35" s="482"/>
      <c r="F35" s="482"/>
      <c r="G35" s="482"/>
      <c r="H35" s="482"/>
      <c r="I35" s="482"/>
      <c r="J35" s="483"/>
    </row>
    <row r="36" spans="1:11" s="100" customFormat="1" ht="3.75" customHeight="1" thickBot="1" x14ac:dyDescent="0.25">
      <c r="A36" s="114"/>
      <c r="B36" s="99"/>
      <c r="C36" s="99"/>
      <c r="D36" s="99"/>
      <c r="E36" s="99"/>
      <c r="F36" s="99"/>
      <c r="G36" s="99"/>
      <c r="H36" s="99"/>
      <c r="I36" s="99"/>
      <c r="J36" s="114"/>
    </row>
    <row r="37" spans="1:11" s="100" customFormat="1" ht="31.5" customHeight="1" thickBot="1" x14ac:dyDescent="0.25">
      <c r="A37" s="99"/>
      <c r="B37" s="464" t="s">
        <v>54</v>
      </c>
      <c r="C37" s="465"/>
      <c r="D37" s="465"/>
      <c r="E37" s="465"/>
      <c r="F37" s="465"/>
      <c r="G37" s="465"/>
      <c r="H37" s="466"/>
      <c r="I37" s="99"/>
      <c r="J37" s="99"/>
    </row>
    <row r="38" spans="1:11" s="100" customFormat="1" ht="31.5" customHeight="1" thickBot="1" x14ac:dyDescent="0.25">
      <c r="A38" s="99"/>
      <c r="B38" s="116" t="s">
        <v>50</v>
      </c>
      <c r="C38" s="117">
        <v>1</v>
      </c>
      <c r="D38" s="206">
        <v>2</v>
      </c>
      <c r="E38" s="206">
        <v>3</v>
      </c>
      <c r="F38" s="206">
        <v>4</v>
      </c>
      <c r="G38" s="206">
        <v>5</v>
      </c>
      <c r="H38" s="118">
        <v>6</v>
      </c>
      <c r="I38" s="99"/>
      <c r="J38" s="99"/>
    </row>
    <row r="39" spans="1:11" s="100" customFormat="1" ht="31.5" customHeight="1" x14ac:dyDescent="0.2">
      <c r="A39" s="119"/>
      <c r="B39" s="120"/>
      <c r="C39" s="121" t="e">
        <f>+AVERAGE(C27,C30)</f>
        <v>#DIV/0!</v>
      </c>
      <c r="D39" s="122" t="e">
        <f t="shared" ref="D39:H39" si="0">+AVERAGE(D27,D30)</f>
        <v>#DIV/0!</v>
      </c>
      <c r="E39" s="122" t="e">
        <f t="shared" si="0"/>
        <v>#DIV/0!</v>
      </c>
      <c r="F39" s="122" t="e">
        <f t="shared" si="0"/>
        <v>#DIV/0!</v>
      </c>
      <c r="G39" s="122" t="e">
        <f t="shared" si="0"/>
        <v>#DIV/0!</v>
      </c>
      <c r="H39" s="123" t="e">
        <f t="shared" si="0"/>
        <v>#DIV/0!</v>
      </c>
      <c r="I39" s="99"/>
      <c r="J39" s="99"/>
    </row>
    <row r="40" spans="1:11" s="100" customFormat="1" ht="31.5" customHeight="1" x14ac:dyDescent="0.2">
      <c r="A40" s="119"/>
      <c r="B40" s="124"/>
      <c r="C40" s="125" t="e">
        <f>+AVERAGE(C28:C29)</f>
        <v>#DIV/0!</v>
      </c>
      <c r="D40" s="126" t="e">
        <f t="shared" ref="D40:H40" si="1">+AVERAGE(D28:D29)</f>
        <v>#DIV/0!</v>
      </c>
      <c r="E40" s="126" t="e">
        <f t="shared" si="1"/>
        <v>#DIV/0!</v>
      </c>
      <c r="F40" s="126" t="e">
        <f t="shared" si="1"/>
        <v>#DIV/0!</v>
      </c>
      <c r="G40" s="126" t="e">
        <f t="shared" si="1"/>
        <v>#DIV/0!</v>
      </c>
      <c r="H40" s="127" t="e">
        <f t="shared" si="1"/>
        <v>#DIV/0!</v>
      </c>
      <c r="I40" s="99"/>
      <c r="J40" s="99"/>
    </row>
    <row r="41" spans="1:11" s="100" customFormat="1" ht="31.5" customHeight="1" thickBot="1" x14ac:dyDescent="0.25">
      <c r="A41" s="119"/>
      <c r="B41" s="128"/>
      <c r="C41" s="129" t="e">
        <f>+C40-C39</f>
        <v>#DIV/0!</v>
      </c>
      <c r="D41" s="130" t="e">
        <f t="shared" ref="D41:H41" si="2">+D40-D39</f>
        <v>#DIV/0!</v>
      </c>
      <c r="E41" s="130" t="e">
        <f t="shared" si="2"/>
        <v>#DIV/0!</v>
      </c>
      <c r="F41" s="130" t="e">
        <f t="shared" si="2"/>
        <v>#DIV/0!</v>
      </c>
      <c r="G41" s="130" t="e">
        <f t="shared" si="2"/>
        <v>#DIV/0!</v>
      </c>
      <c r="H41" s="131" t="e">
        <f t="shared" si="2"/>
        <v>#DIV/0!</v>
      </c>
      <c r="I41" s="99"/>
      <c r="J41" s="99"/>
    </row>
    <row r="42" spans="1:11" s="100" customFormat="1" ht="31.5" customHeight="1" thickBot="1" x14ac:dyDescent="0.25">
      <c r="A42" s="99"/>
      <c r="B42" s="132" t="s">
        <v>55</v>
      </c>
      <c r="C42" s="133" t="e">
        <f>+AVERAGE(C41:H41)</f>
        <v>#DIV/0!</v>
      </c>
      <c r="D42" s="99"/>
      <c r="E42" s="99"/>
      <c r="F42" s="99"/>
      <c r="G42" s="99"/>
      <c r="H42" s="99"/>
      <c r="I42" s="99"/>
      <c r="J42" s="99"/>
    </row>
    <row r="43" spans="1:11" s="100" customFormat="1" ht="31.5" customHeight="1" thickBot="1" x14ac:dyDescent="0.25">
      <c r="A43" s="99"/>
      <c r="B43" s="134" t="s">
        <v>110</v>
      </c>
      <c r="C43" s="135" t="e">
        <f>+STDEV(C41:H41)</f>
        <v>#DIV/0!</v>
      </c>
      <c r="D43" s="99"/>
      <c r="E43" s="99"/>
      <c r="F43" s="99"/>
      <c r="G43" s="99"/>
      <c r="H43" s="99"/>
      <c r="I43" s="99"/>
      <c r="J43" s="99"/>
      <c r="K43" s="98"/>
    </row>
    <row r="44" spans="1:11" s="98" customFormat="1" ht="15" customHeight="1" x14ac:dyDescent="0.2">
      <c r="A44" s="99"/>
      <c r="B44" s="99"/>
      <c r="C44" s="99"/>
      <c r="D44" s="99"/>
      <c r="E44" s="99"/>
      <c r="F44" s="99"/>
      <c r="G44" s="136"/>
      <c r="H44" s="99"/>
      <c r="I44" s="99"/>
      <c r="J44" s="99"/>
      <c r="K44" s="100"/>
    </row>
    <row r="45" spans="1:11" s="100" customFormat="1" ht="31.5" customHeight="1" thickBot="1" x14ac:dyDescent="0.25">
      <c r="A45" s="499" t="s">
        <v>56</v>
      </c>
      <c r="B45" s="499"/>
      <c r="C45" s="499"/>
      <c r="D45" s="499"/>
      <c r="E45" s="499"/>
      <c r="F45" s="499"/>
      <c r="G45" s="499"/>
      <c r="H45" s="499"/>
      <c r="I45" s="499"/>
      <c r="J45" s="499"/>
    </row>
    <row r="46" spans="1:11" s="100" customFormat="1" ht="31.5" customHeight="1" thickBot="1" x14ac:dyDescent="0.25">
      <c r="A46" s="99"/>
      <c r="B46" s="500" t="s">
        <v>57</v>
      </c>
      <c r="C46" s="501"/>
      <c r="D46" s="137" t="s">
        <v>58</v>
      </c>
      <c r="E46" s="99"/>
      <c r="F46" s="99"/>
      <c r="G46" s="99"/>
      <c r="H46" s="136"/>
      <c r="I46" s="99"/>
      <c r="J46" s="99"/>
    </row>
    <row r="47" spans="1:11" s="100" customFormat="1" ht="31.5" customHeight="1" x14ac:dyDescent="0.2">
      <c r="A47" s="99"/>
      <c r="B47" s="502" t="s">
        <v>45</v>
      </c>
      <c r="C47" s="503"/>
      <c r="D47" s="138" t="e">
        <f>+AVERAGE(E32,E23)</f>
        <v>#DIV/0!</v>
      </c>
      <c r="E47" s="99"/>
      <c r="F47" s="491" t="s">
        <v>100</v>
      </c>
      <c r="G47" s="492"/>
      <c r="H47" s="139" t="e">
        <f>+(0.34848*D49-0.009024*D48*EXP(0.0612*D47))/(273.15+D47)</f>
        <v>#DIV/0!</v>
      </c>
      <c r="I47" s="140" t="s">
        <v>103</v>
      </c>
      <c r="J47" s="99"/>
    </row>
    <row r="48" spans="1:11" s="100" customFormat="1" ht="31.5" customHeight="1" thickBot="1" x14ac:dyDescent="0.25">
      <c r="A48" s="99"/>
      <c r="B48" s="502" t="s">
        <v>46</v>
      </c>
      <c r="C48" s="503"/>
      <c r="D48" s="138" t="e">
        <f>+AVERAGE(H32,H23)</f>
        <v>#DIV/0!</v>
      </c>
      <c r="E48" s="99"/>
      <c r="F48" s="504" t="s">
        <v>101</v>
      </c>
      <c r="G48" s="505"/>
      <c r="H48" s="141" t="e">
        <f>+H47*((0.001)^2+(0.0001*I19/2)^2+(-0.0034*D19/2)^2+(-0.1*G19/2)^2)^0.5</f>
        <v>#DIV/0!</v>
      </c>
      <c r="I48" s="142" t="s">
        <v>103</v>
      </c>
      <c r="J48" s="99"/>
    </row>
    <row r="49" spans="1:11" s="100" customFormat="1" ht="31.5" customHeight="1" thickBot="1" x14ac:dyDescent="0.25">
      <c r="A49" s="99"/>
      <c r="B49" s="489" t="s">
        <v>22</v>
      </c>
      <c r="C49" s="490"/>
      <c r="D49" s="143" t="e">
        <f>+AVERAGE(J32,J24)</f>
        <v>#DIV/0!</v>
      </c>
      <c r="E49" s="99"/>
      <c r="F49" s="491" t="s">
        <v>102</v>
      </c>
      <c r="G49" s="492"/>
      <c r="H49" s="144">
        <v>1.2</v>
      </c>
      <c r="I49" s="142" t="s">
        <v>103</v>
      </c>
      <c r="J49" s="99"/>
      <c r="K49" s="98"/>
    </row>
    <row r="50" spans="1:11" s="98" customFormat="1" ht="15" customHeight="1" thickBot="1" x14ac:dyDescent="0.25">
      <c r="A50" s="99"/>
      <c r="B50" s="99"/>
      <c r="C50" s="99"/>
      <c r="D50" s="99"/>
      <c r="E50" s="99"/>
      <c r="F50" s="99"/>
      <c r="G50" s="99"/>
      <c r="H50" s="99"/>
      <c r="I50" s="99"/>
      <c r="J50" s="99"/>
      <c r="K50" s="100"/>
    </row>
    <row r="51" spans="1:11" s="100" customFormat="1" ht="31.5" customHeight="1" thickBot="1" x14ac:dyDescent="0.25">
      <c r="A51" s="464" t="s">
        <v>59</v>
      </c>
      <c r="B51" s="465"/>
      <c r="C51" s="465"/>
      <c r="D51" s="465"/>
      <c r="E51" s="465"/>
      <c r="F51" s="465"/>
      <c r="G51" s="465"/>
      <c r="H51" s="465"/>
      <c r="I51" s="465"/>
      <c r="J51" s="466"/>
    </row>
    <row r="52" spans="1:11" s="100" customFormat="1" ht="31.5" customHeight="1" x14ac:dyDescent="0.35">
      <c r="A52" s="99"/>
      <c r="B52" s="145" t="s">
        <v>60</v>
      </c>
      <c r="C52" s="146"/>
      <c r="D52" s="467" t="s">
        <v>104</v>
      </c>
      <c r="E52" s="467"/>
      <c r="F52" s="147" t="s">
        <v>61</v>
      </c>
      <c r="G52" s="148" t="s">
        <v>62</v>
      </c>
      <c r="H52" s="468" t="s">
        <v>63</v>
      </c>
      <c r="I52" s="469"/>
      <c r="J52" s="99"/>
    </row>
    <row r="53" spans="1:11" s="100" customFormat="1" ht="31.5" customHeight="1" thickBot="1" x14ac:dyDescent="0.25">
      <c r="A53" s="99"/>
      <c r="B53" s="149" t="e">
        <f>+C42</f>
        <v>#DIV/0!</v>
      </c>
      <c r="C53" s="150" t="s">
        <v>1</v>
      </c>
      <c r="D53" s="151" t="e">
        <f>+C10+C11/1000</f>
        <v>#N/A</v>
      </c>
      <c r="E53" s="150" t="s">
        <v>1</v>
      </c>
      <c r="F53" s="151" t="e">
        <f>+(H47-H49)*(1/H10-1/C13)</f>
        <v>#DIV/0!</v>
      </c>
      <c r="G53" s="152"/>
      <c r="H53" s="144" t="e">
        <f>+(B53+D53*F53)*1000</f>
        <v>#DIV/0!</v>
      </c>
      <c r="I53" s="142" t="s">
        <v>3</v>
      </c>
      <c r="J53" s="99"/>
      <c r="K53" s="98"/>
    </row>
    <row r="54" spans="1:11" s="98" customFormat="1" ht="15" customHeight="1" x14ac:dyDescent="0.2">
      <c r="A54" s="99"/>
      <c r="B54" s="99"/>
      <c r="C54" s="99"/>
      <c r="D54" s="99"/>
      <c r="E54" s="99"/>
      <c r="F54" s="99"/>
      <c r="G54" s="99"/>
      <c r="H54" s="99"/>
      <c r="I54" s="99"/>
      <c r="J54" s="99"/>
      <c r="K54" s="100"/>
    </row>
    <row r="55" spans="1:11" s="100" customFormat="1" ht="31.5" customHeight="1" x14ac:dyDescent="0.2">
      <c r="A55" s="470" t="s">
        <v>64</v>
      </c>
      <c r="B55" s="471"/>
      <c r="C55" s="471"/>
      <c r="D55" s="471"/>
      <c r="E55" s="471"/>
      <c r="F55" s="471"/>
      <c r="G55" s="471"/>
      <c r="H55" s="471"/>
      <c r="I55" s="471"/>
      <c r="J55" s="471"/>
      <c r="K55" s="98"/>
    </row>
    <row r="56" spans="1:11" s="98" customFormat="1" ht="15" customHeight="1" thickBot="1" x14ac:dyDescent="0.25">
      <c r="A56" s="99"/>
      <c r="B56" s="99"/>
      <c r="C56" s="99"/>
      <c r="D56" s="99"/>
      <c r="E56" s="99"/>
      <c r="F56" s="99"/>
      <c r="G56" s="99"/>
      <c r="H56" s="99"/>
      <c r="I56" s="99"/>
      <c r="J56" s="99"/>
      <c r="K56" s="100"/>
    </row>
    <row r="57" spans="1:11" s="100" customFormat="1" ht="31.5" customHeight="1" thickBot="1" x14ac:dyDescent="0.25">
      <c r="A57" s="472" t="s">
        <v>57</v>
      </c>
      <c r="B57" s="473"/>
      <c r="C57" s="474" t="s">
        <v>65</v>
      </c>
      <c r="D57" s="475"/>
      <c r="E57" s="153"/>
      <c r="F57" s="476"/>
      <c r="G57" s="476"/>
      <c r="H57" s="476"/>
      <c r="I57" s="476"/>
      <c r="J57" s="99"/>
    </row>
    <row r="58" spans="1:11" s="100" customFormat="1" ht="31.5" customHeight="1" x14ac:dyDescent="0.2">
      <c r="A58" s="154" t="s">
        <v>66</v>
      </c>
      <c r="B58" s="155"/>
      <c r="C58" s="156" t="e">
        <f>+C43/B25^0.5*1000</f>
        <v>#DIV/0!</v>
      </c>
      <c r="D58" s="157" t="s">
        <v>3</v>
      </c>
      <c r="E58" s="158"/>
      <c r="F58" s="476"/>
      <c r="G58" s="476"/>
      <c r="H58" s="476"/>
      <c r="I58" s="476"/>
      <c r="J58" s="99"/>
    </row>
    <row r="59" spans="1:11" s="100" customFormat="1" ht="31.5" customHeight="1" x14ac:dyDescent="0.2">
      <c r="A59" s="159" t="s">
        <v>67</v>
      </c>
      <c r="B59" s="160" t="s">
        <v>68</v>
      </c>
      <c r="C59" s="161" t="e">
        <f>+C12/2</f>
        <v>#N/A</v>
      </c>
      <c r="D59" s="162" t="s">
        <v>3</v>
      </c>
      <c r="E59" s="158"/>
      <c r="F59" s="476"/>
      <c r="G59" s="476"/>
      <c r="H59" s="476"/>
      <c r="I59" s="476"/>
      <c r="J59" s="99"/>
    </row>
    <row r="60" spans="1:11" s="100" customFormat="1" ht="31.5" customHeight="1" x14ac:dyDescent="0.2">
      <c r="A60" s="163" t="s">
        <v>69</v>
      </c>
      <c r="B60" s="164"/>
      <c r="C60" s="165" t="e">
        <f>+C12/3^0.5</f>
        <v>#N/A</v>
      </c>
      <c r="D60" s="162" t="s">
        <v>3</v>
      </c>
      <c r="E60" s="158"/>
      <c r="F60" s="476"/>
      <c r="G60" s="476"/>
      <c r="H60" s="476"/>
      <c r="I60" s="476"/>
      <c r="J60" s="99"/>
    </row>
    <row r="61" spans="1:11" s="100" customFormat="1" ht="31.5" customHeight="1" x14ac:dyDescent="0.25">
      <c r="A61" s="166" t="s">
        <v>70</v>
      </c>
      <c r="B61" s="167"/>
      <c r="C61" s="168" t="e">
        <f>+SQRT(SUMSQ(C59:C60))</f>
        <v>#N/A</v>
      </c>
      <c r="D61" s="169" t="s">
        <v>3</v>
      </c>
      <c r="E61" s="158"/>
      <c r="F61" s="476"/>
      <c r="G61" s="476"/>
      <c r="H61" s="476"/>
      <c r="I61" s="476"/>
      <c r="J61" s="99"/>
    </row>
    <row r="62" spans="1:11" s="100" customFormat="1" ht="31.5" customHeight="1" x14ac:dyDescent="0.2">
      <c r="A62" s="159" t="s">
        <v>71</v>
      </c>
      <c r="B62" s="160"/>
      <c r="C62" s="170" t="e">
        <f>+H48</f>
        <v>#DIV/0!</v>
      </c>
      <c r="D62" s="162" t="s">
        <v>103</v>
      </c>
      <c r="E62" s="99"/>
      <c r="F62" s="476"/>
      <c r="G62" s="476"/>
      <c r="H62" s="476"/>
      <c r="I62" s="476"/>
      <c r="J62" s="99"/>
    </row>
    <row r="63" spans="1:11" s="100" customFormat="1" ht="31.5" customHeight="1" x14ac:dyDescent="0.2">
      <c r="A63" s="159" t="s">
        <v>72</v>
      </c>
      <c r="B63" s="160"/>
      <c r="C63" s="171" t="e">
        <f>+H11/2</f>
        <v>#N/A</v>
      </c>
      <c r="D63" s="162" t="s">
        <v>103</v>
      </c>
      <c r="E63" s="99"/>
      <c r="F63" s="476"/>
      <c r="G63" s="476"/>
      <c r="H63" s="476"/>
      <c r="I63" s="476"/>
      <c r="J63" s="99"/>
    </row>
    <row r="64" spans="1:11" s="100" customFormat="1" ht="31.5" customHeight="1" thickBot="1" x14ac:dyDescent="0.25">
      <c r="A64" s="159" t="s">
        <v>73</v>
      </c>
      <c r="B64" s="160"/>
      <c r="C64" s="171" t="e">
        <f>+C14/2</f>
        <v>#N/A</v>
      </c>
      <c r="D64" s="162" t="s">
        <v>103</v>
      </c>
      <c r="E64" s="99"/>
      <c r="F64" s="99"/>
      <c r="G64" s="99"/>
      <c r="H64" s="99"/>
      <c r="I64" s="99"/>
      <c r="J64" s="99"/>
    </row>
    <row r="65" spans="1:11" s="100" customFormat="1" ht="31.5" customHeight="1" x14ac:dyDescent="0.25">
      <c r="A65" s="166" t="s">
        <v>74</v>
      </c>
      <c r="B65" s="167"/>
      <c r="C65" s="168" t="e">
        <f>+SQRT(ABS(((C10/1000+C11/1000000)*(C13-H10)/(C13*H10)*C62)^2+((C10/1000+C11/1000000)*(H47-H49))^2*C63^2/H10^4+(C10/1000+C11/1000000)^2*(H47-H49)*((H47-H49)-2*(C15-H49))*C64^2/C13^4))*1000000</f>
        <v>#N/A</v>
      </c>
      <c r="D65" s="169" t="s">
        <v>3</v>
      </c>
      <c r="E65" s="158"/>
      <c r="F65" s="477" t="s">
        <v>75</v>
      </c>
      <c r="G65" s="478"/>
      <c r="H65" s="172" t="e">
        <f>+SQRT(SUMSQ(C58,C61,C65,C66))</f>
        <v>#DIV/0!</v>
      </c>
      <c r="I65" s="140" t="s">
        <v>3</v>
      </c>
      <c r="J65" s="99"/>
    </row>
    <row r="66" spans="1:11" s="100" customFormat="1" ht="31.5" customHeight="1" thickBot="1" x14ac:dyDescent="0.3">
      <c r="A66" s="208" t="s">
        <v>76</v>
      </c>
      <c r="B66" s="174"/>
      <c r="C66" s="175" t="e">
        <f>+(G15/2/3^0.5)*2^0.5*1000</f>
        <v>#N/A</v>
      </c>
      <c r="D66" s="142" t="s">
        <v>3</v>
      </c>
      <c r="E66" s="158"/>
      <c r="F66" s="479" t="s">
        <v>77</v>
      </c>
      <c r="G66" s="480"/>
      <c r="H66" s="176" t="e">
        <f>+H65*2</f>
        <v>#DIV/0!</v>
      </c>
      <c r="I66" s="142" t="s">
        <v>3</v>
      </c>
      <c r="J66" s="99"/>
      <c r="K66" s="98"/>
    </row>
    <row r="67" spans="1:11" s="98" customFormat="1" ht="15" customHeight="1" x14ac:dyDescent="0.2">
      <c r="A67" s="114"/>
      <c r="B67" s="114"/>
      <c r="C67" s="114"/>
      <c r="D67" s="114"/>
      <c r="E67" s="99"/>
      <c r="F67" s="99"/>
      <c r="G67" s="99"/>
      <c r="H67" s="99"/>
      <c r="I67" s="99"/>
      <c r="J67" s="99"/>
      <c r="K67" s="100"/>
    </row>
    <row r="68" spans="1:11" s="100" customFormat="1" ht="31.5" customHeight="1" thickBot="1" x14ac:dyDescent="0.25">
      <c r="A68" s="99"/>
      <c r="B68" s="99"/>
      <c r="C68" s="99"/>
      <c r="D68" s="99"/>
      <c r="E68" s="99"/>
      <c r="F68" s="99"/>
      <c r="G68" s="99"/>
      <c r="H68" s="99"/>
      <c r="I68" s="99"/>
      <c r="J68" s="99"/>
    </row>
    <row r="69" spans="1:11" s="100" customFormat="1" ht="31.5" customHeight="1" thickBot="1" x14ac:dyDescent="0.25">
      <c r="A69" s="481" t="s">
        <v>78</v>
      </c>
      <c r="B69" s="482"/>
      <c r="C69" s="482"/>
      <c r="D69" s="482"/>
      <c r="E69" s="482"/>
      <c r="F69" s="482"/>
      <c r="G69" s="482"/>
      <c r="H69" s="482"/>
      <c r="I69" s="482"/>
      <c r="J69" s="483"/>
    </row>
    <row r="70" spans="1:11" s="100" customFormat="1" ht="31.5" customHeight="1" thickBot="1" x14ac:dyDescent="0.25">
      <c r="A70" s="484" t="s">
        <v>105</v>
      </c>
      <c r="B70" s="485"/>
      <c r="C70" s="485"/>
      <c r="D70" s="486"/>
      <c r="E70" s="177"/>
      <c r="F70" s="178"/>
      <c r="G70" s="487"/>
      <c r="H70" s="487"/>
      <c r="I70" s="487"/>
      <c r="J70" s="488"/>
    </row>
    <row r="71" spans="1:11" s="100" customFormat="1" ht="45.75" customHeight="1" x14ac:dyDescent="0.2">
      <c r="A71" s="179" t="s">
        <v>194</v>
      </c>
      <c r="B71" s="180" t="s">
        <v>137</v>
      </c>
      <c r="C71" s="181"/>
      <c r="D71" s="182" t="s">
        <v>268</v>
      </c>
      <c r="E71" s="458" t="s">
        <v>106</v>
      </c>
      <c r="F71" s="459"/>
      <c r="G71" s="460" t="s">
        <v>80</v>
      </c>
      <c r="H71" s="462" t="s">
        <v>107</v>
      </c>
      <c r="I71" s="462"/>
      <c r="J71" s="462"/>
    </row>
    <row r="72" spans="1:11" s="100" customFormat="1" ht="31.5" customHeight="1" thickBot="1" x14ac:dyDescent="0.25">
      <c r="A72" s="183" t="e">
        <f>C10</f>
        <v>#N/A</v>
      </c>
      <c r="B72" s="184" t="e">
        <f>C11</f>
        <v>#N/A</v>
      </c>
      <c r="C72" s="176" t="e">
        <f>H53</f>
        <v>#DIV/0!</v>
      </c>
      <c r="D72" s="185" t="e">
        <f>A72+B72/1000+C72/1000</f>
        <v>#N/A</v>
      </c>
      <c r="E72" s="176" t="e">
        <f>D72*1000-A72*1000</f>
        <v>#N/A</v>
      </c>
      <c r="F72" s="130" t="s">
        <v>3</v>
      </c>
      <c r="G72" s="461"/>
      <c r="H72" s="186" t="e">
        <f>H66</f>
        <v>#DIV/0!</v>
      </c>
      <c r="I72" s="463" t="s">
        <v>3</v>
      </c>
      <c r="J72" s="463"/>
      <c r="K72" s="47"/>
    </row>
    <row r="73" spans="1:11" ht="31.5" customHeight="1" x14ac:dyDescent="0.2">
      <c r="G73" s="187"/>
    </row>
    <row r="74" spans="1:11" ht="51" customHeight="1" x14ac:dyDescent="0.2"/>
    <row r="76" spans="1:11" ht="31.5" customHeight="1" x14ac:dyDescent="0.2">
      <c r="A76" s="188"/>
      <c r="B76" s="69"/>
      <c r="C76" s="69"/>
      <c r="D76" s="69"/>
      <c r="E76" s="69"/>
      <c r="F76" s="69"/>
      <c r="G76" s="69"/>
      <c r="H76" s="69"/>
      <c r="I76" s="69"/>
      <c r="J76" s="69"/>
    </row>
    <row r="77" spans="1:11" ht="31.5" customHeight="1" x14ac:dyDescent="0.2">
      <c r="A77" s="188"/>
      <c r="B77" s="69"/>
      <c r="C77" s="69"/>
      <c r="D77" s="69"/>
      <c r="E77" s="69"/>
      <c r="F77" s="69"/>
      <c r="G77" s="69"/>
      <c r="H77" s="69"/>
      <c r="I77" s="69"/>
      <c r="J77" s="69"/>
    </row>
    <row r="78" spans="1:11" ht="31.5" customHeight="1" x14ac:dyDescent="0.2">
      <c r="A78" s="188"/>
      <c r="B78" s="69"/>
      <c r="C78" s="69"/>
      <c r="D78" s="69"/>
      <c r="E78" s="69"/>
      <c r="F78" s="69"/>
      <c r="G78" s="69"/>
      <c r="H78" s="69"/>
      <c r="I78" s="69"/>
      <c r="J78" s="69"/>
    </row>
    <row r="79" spans="1:11" ht="31.5" customHeight="1" x14ac:dyDescent="0.2">
      <c r="A79" s="188"/>
      <c r="B79" s="69"/>
      <c r="C79" s="69"/>
      <c r="D79" s="69"/>
      <c r="E79" s="69"/>
      <c r="F79" s="69"/>
      <c r="G79" s="69"/>
      <c r="H79" s="69"/>
      <c r="I79" s="69"/>
      <c r="J79" s="69"/>
    </row>
    <row r="80" spans="1:11" ht="31.5" customHeight="1" x14ac:dyDescent="0.2">
      <c r="A80" s="188"/>
      <c r="B80" s="69"/>
      <c r="C80" s="69"/>
      <c r="D80" s="69"/>
      <c r="E80" s="69"/>
      <c r="F80" s="69"/>
      <c r="G80" s="69"/>
      <c r="H80" s="69"/>
      <c r="I80" s="69"/>
      <c r="J80" s="69"/>
    </row>
    <row r="81" spans="1:10" ht="31.5" customHeight="1" x14ac:dyDescent="0.2">
      <c r="A81" s="188"/>
      <c r="B81" s="69"/>
      <c r="C81" s="69"/>
      <c r="D81" s="69"/>
      <c r="E81" s="69"/>
      <c r="F81" s="69"/>
      <c r="G81" s="69"/>
      <c r="H81" s="69"/>
      <c r="I81" s="69"/>
      <c r="J81" s="69"/>
    </row>
    <row r="82" spans="1:10" ht="31.5" customHeight="1" x14ac:dyDescent="0.2">
      <c r="A82" s="188"/>
      <c r="B82" s="69"/>
      <c r="C82" s="69"/>
      <c r="D82" s="69"/>
      <c r="E82" s="69"/>
      <c r="F82" s="69"/>
      <c r="G82" s="69"/>
      <c r="H82" s="69"/>
      <c r="I82" s="69"/>
      <c r="J82" s="69"/>
    </row>
  </sheetData>
  <sheetProtection algorithmName="SHA-512" hashValue="4mdudpCxSj5Cuus8oNLj2hGlIiTOPCmuSPMBOxrfIaa0cLmcjo0vp+aHkAUtwyOAxOrJ9Ux5jT7OuPZ7JR9UhQ==" saltValue="dHGT5zbC1thk8U+Vx6E+wQ==" spinCount="100000" sheet="1" objects="1" scenarios="1"/>
  <mergeCells count="55">
    <mergeCell ref="A13:B13"/>
    <mergeCell ref="F13:I13"/>
    <mergeCell ref="A1:B1"/>
    <mergeCell ref="C1:J1"/>
    <mergeCell ref="I3:J4"/>
    <mergeCell ref="A6:D6"/>
    <mergeCell ref="F6:I6"/>
    <mergeCell ref="F9:G9"/>
    <mergeCell ref="A10:B10"/>
    <mergeCell ref="F10:G10"/>
    <mergeCell ref="A11:B11"/>
    <mergeCell ref="F11:G11"/>
    <mergeCell ref="A12:B12"/>
    <mergeCell ref="A26:B26"/>
    <mergeCell ref="I26:J26"/>
    <mergeCell ref="A14:B14"/>
    <mergeCell ref="A15:B15"/>
    <mergeCell ref="A17:J17"/>
    <mergeCell ref="F18:G18"/>
    <mergeCell ref="A19:B19"/>
    <mergeCell ref="E19:F19"/>
    <mergeCell ref="A21:J21"/>
    <mergeCell ref="C23:D23"/>
    <mergeCell ref="F23:G23"/>
    <mergeCell ref="C25:H25"/>
    <mergeCell ref="I25:J25"/>
    <mergeCell ref="B49:C49"/>
    <mergeCell ref="F49:G49"/>
    <mergeCell ref="A27:A30"/>
    <mergeCell ref="C32:D32"/>
    <mergeCell ref="F32:G32"/>
    <mergeCell ref="A35:J35"/>
    <mergeCell ref="B37:H37"/>
    <mergeCell ref="A45:J45"/>
    <mergeCell ref="B46:C46"/>
    <mergeCell ref="B47:C47"/>
    <mergeCell ref="F47:G47"/>
    <mergeCell ref="B48:C48"/>
    <mergeCell ref="F48:G48"/>
    <mergeCell ref="E71:F71"/>
    <mergeCell ref="G71:G72"/>
    <mergeCell ref="H71:J71"/>
    <mergeCell ref="I72:J72"/>
    <mergeCell ref="A51:J51"/>
    <mergeCell ref="D52:E52"/>
    <mergeCell ref="H52:I52"/>
    <mergeCell ref="A55:J55"/>
    <mergeCell ref="A57:B57"/>
    <mergeCell ref="C57:D57"/>
    <mergeCell ref="F57:I63"/>
    <mergeCell ref="F65:G65"/>
    <mergeCell ref="F66:G66"/>
    <mergeCell ref="A69:J69"/>
    <mergeCell ref="A70:D70"/>
    <mergeCell ref="G70:J70"/>
  </mergeCells>
  <dataValidations count="1">
    <dataValidation type="list" allowBlank="1" showInputMessage="1" showErrorMessage="1" sqref="M2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6" orientation="portrait" r:id="rId1"/>
  <headerFooter>
    <oddHeader xml:space="preserve">&amp;C
&amp;16   
</oddHeader>
    <oddFooter>&amp;RRT03-F23 Vr.3 (2018-03-12)</oddFooter>
  </headerFooter>
  <rowBreaks count="1" manualBreakCount="1">
    <brk id="33" max="1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'DATOS 1'!$F$89:$F$94</xm:f>
          </x14:formula1>
          <xm:sqref>J19</xm:sqref>
        </x14:dataValidation>
        <x14:dataValidation type="list" allowBlank="1" showInputMessage="1" showErrorMessage="1">
          <x14:formula1>
            <xm:f>'DATOS 1'!$B$68:$B$87</xm:f>
          </x14:formula1>
          <xm:sqref>J18</xm:sqref>
        </x14:dataValidation>
        <x14:dataValidation type="list" allowBlank="1" showInputMessage="1" showErrorMessage="1">
          <x14:formula1>
            <xm:f>'DATOS 1'!$N$10:$N$61</xm:f>
          </x14:formula1>
          <xm:sqref>E6</xm:sqref>
        </x14:dataValidation>
        <x14:dataValidation type="list" allowBlank="1" showInputMessage="1" showErrorMessage="1">
          <x14:formula1>
            <xm:f>'DATOS 1'!$B$6:$B$28</xm:f>
          </x14:formula1>
          <xm:sqref>I3 J6</xm:sqref>
        </x14:dataValidation>
        <x14:dataValidation type="list" allowBlank="1" showInputMessage="1" showErrorMessage="1">
          <x14:formula1>
            <xm:f>'DATOS 1'!$N$83:$N$87</xm:f>
          </x14:formula1>
          <xm:sqref>J24</xm:sqref>
        </x14:dataValidation>
        <x14:dataValidation type="list" allowBlank="1" showInputMessage="1" showErrorMessage="1">
          <x14:formula1>
            <xm:f>'DATOS 1'!$N$69:$N$75</xm:f>
          </x14:formula1>
          <xm:sqref>J13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B6FD03"/>
  </sheetPr>
  <dimension ref="A1:P82"/>
  <sheetViews>
    <sheetView showGridLines="0" view="pageBreakPreview" topLeftCell="A25" zoomScale="85" zoomScaleNormal="60" zoomScaleSheetLayoutView="85" workbookViewId="0">
      <selection activeCell="E6" sqref="E6"/>
    </sheetView>
  </sheetViews>
  <sheetFormatPr baseColWidth="10" defaultRowHeight="31.5" customHeight="1" x14ac:dyDescent="0.2"/>
  <cols>
    <col min="1" max="1" width="11.42578125" style="77" customWidth="1"/>
    <col min="2" max="2" width="12" style="77" customWidth="1"/>
    <col min="3" max="3" width="13.5703125" style="77" customWidth="1"/>
    <col min="4" max="4" width="16.140625" style="77" customWidth="1"/>
    <col min="5" max="5" width="14" style="77" customWidth="1"/>
    <col min="6" max="6" width="13.85546875" style="77" bestFit="1" customWidth="1"/>
    <col min="7" max="7" width="15.28515625" style="77" bestFit="1" customWidth="1"/>
    <col min="8" max="9" width="13.7109375" style="77" bestFit="1" customWidth="1"/>
    <col min="10" max="10" width="13.7109375" style="77" customWidth="1"/>
    <col min="11" max="16384" width="11.42578125" style="47"/>
  </cols>
  <sheetData>
    <row r="1" spans="1:16" ht="47.25" customHeight="1" thickBot="1" x14ac:dyDescent="0.25">
      <c r="A1" s="530"/>
      <c r="B1" s="531"/>
      <c r="C1" s="532" t="s">
        <v>305</v>
      </c>
      <c r="D1" s="533"/>
      <c r="E1" s="533"/>
      <c r="F1" s="533"/>
      <c r="G1" s="533"/>
      <c r="H1" s="533"/>
      <c r="I1" s="533"/>
      <c r="J1" s="534"/>
      <c r="K1" s="46"/>
      <c r="L1" s="46"/>
      <c r="M1" s="46"/>
      <c r="N1" s="46"/>
      <c r="O1" s="46"/>
      <c r="P1" s="46"/>
    </row>
    <row r="2" spans="1:16" s="50" customFormat="1" ht="9.75" customHeight="1" thickBot="1" x14ac:dyDescent="0.25">
      <c r="A2" s="48"/>
      <c r="B2" s="48"/>
      <c r="C2" s="49"/>
      <c r="D2" s="49"/>
      <c r="E2" s="49"/>
      <c r="F2" s="49"/>
      <c r="G2" s="49"/>
      <c r="H2" s="49"/>
      <c r="K2" s="51"/>
      <c r="M2" s="52"/>
    </row>
    <row r="3" spans="1:16" s="51" customFormat="1" ht="35.25" customHeight="1" thickBot="1" x14ac:dyDescent="0.25">
      <c r="A3" s="53" t="s">
        <v>33</v>
      </c>
      <c r="B3" s="54" t="s">
        <v>79</v>
      </c>
      <c r="C3" s="55" t="s">
        <v>214</v>
      </c>
      <c r="D3" s="55" t="s">
        <v>306</v>
      </c>
      <c r="E3" s="55" t="s">
        <v>307</v>
      </c>
      <c r="F3" s="56" t="s">
        <v>34</v>
      </c>
      <c r="G3" s="56" t="s">
        <v>35</v>
      </c>
      <c r="H3" s="57" t="s">
        <v>308</v>
      </c>
      <c r="I3" s="535"/>
      <c r="J3" s="536"/>
      <c r="K3" s="50"/>
    </row>
    <row r="4" spans="1:16" s="50" customFormat="1" ht="29.25" customHeight="1" thickBot="1" x14ac:dyDescent="0.25">
      <c r="A4" s="58" t="e">
        <f>VLOOKUP($I$3,'DATOS 1'!B6:J28,2,FALSE)</f>
        <v>#N/A</v>
      </c>
      <c r="B4" s="58" t="e">
        <f>VLOOKUP($I$3,'DATOS 1'!$B$6:$J$28,3,FALSE)</f>
        <v>#N/A</v>
      </c>
      <c r="C4" s="59" t="e">
        <f>VLOOKUP($I$3,'DATOS 1'!$B$6:$J$28,8,FALSE)</f>
        <v>#N/A</v>
      </c>
      <c r="D4" s="59" t="e">
        <f>VLOOKUP($I$3,'DATOS 1'!$B$6:$J$28,6,FALSE)</f>
        <v>#N/A</v>
      </c>
      <c r="E4" s="58" t="e">
        <f>VLOOKUP($I$3,'DATOS 1'!$B$6:$J$28,7,FALSE)</f>
        <v>#N/A</v>
      </c>
      <c r="F4" s="58" t="e">
        <f>VLOOKUP($I$3,'DATOS 1'!$B$6:$J$28,4,FALSE)</f>
        <v>#N/A</v>
      </c>
      <c r="G4" s="58" t="e">
        <f>VLOOKUP($I$3,'DATOS 1'!$B$6:$J$28,5,FALSE)</f>
        <v>#N/A</v>
      </c>
      <c r="H4" s="59" t="e">
        <f>VLOOKUP($I$3,'DATOS 1'!$B$6:$J$28,9,FALSE)</f>
        <v>#N/A</v>
      </c>
      <c r="I4" s="537"/>
      <c r="J4" s="538"/>
      <c r="K4" s="47"/>
      <c r="L4" s="60"/>
      <c r="M4" s="60"/>
    </row>
    <row r="5" spans="1:16" s="62" customFormat="1" ht="6.75" customHeight="1" thickBot="1" x14ac:dyDescent="0.25">
      <c r="A5" s="61"/>
      <c r="B5" s="61"/>
      <c r="C5" s="61"/>
      <c r="F5" s="61"/>
      <c r="G5" s="61"/>
      <c r="H5" s="61"/>
      <c r="K5" s="47"/>
    </row>
    <row r="6" spans="1:16" ht="31.5" customHeight="1" thickBot="1" x14ac:dyDescent="0.25">
      <c r="A6" s="527" t="s">
        <v>36</v>
      </c>
      <c r="B6" s="528"/>
      <c r="C6" s="528"/>
      <c r="D6" s="529"/>
      <c r="E6" s="41"/>
      <c r="F6" s="527" t="s">
        <v>37</v>
      </c>
      <c r="G6" s="528"/>
      <c r="H6" s="528"/>
      <c r="I6" s="529"/>
      <c r="J6" s="42"/>
    </row>
    <row r="7" spans="1:16" ht="31.5" customHeight="1" x14ac:dyDescent="0.2">
      <c r="A7" s="63" t="s">
        <v>38</v>
      </c>
      <c r="B7" s="64" t="e">
        <f>VLOOKUP($E$6,'DATOS 1'!N10:AA61,2,FALSE)</f>
        <v>#N/A</v>
      </c>
      <c r="C7" s="65" t="s">
        <v>23</v>
      </c>
      <c r="D7" s="66" t="e">
        <f>VLOOKUP($E$6,'DATOS 1'!N10:AA61,3,FALSE)</f>
        <v>#N/A</v>
      </c>
      <c r="E7" s="67"/>
      <c r="F7" s="63" t="s">
        <v>38</v>
      </c>
      <c r="G7" s="66" t="e">
        <f>VLOOKUP($J$6,'DATOS 1'!B36:I58,2,FALSE)</f>
        <v>#N/A</v>
      </c>
      <c r="H7" s="68" t="s">
        <v>23</v>
      </c>
      <c r="I7" s="66" t="e">
        <f>VLOOKUP($J$6,'DATOS 1'!B36:I58,3,FALSE)</f>
        <v>#N/A</v>
      </c>
      <c r="J7" s="69"/>
    </row>
    <row r="8" spans="1:16" ht="31.5" customHeight="1" x14ac:dyDescent="0.2">
      <c r="A8" s="70" t="s">
        <v>39</v>
      </c>
      <c r="B8" s="71" t="e">
        <f>VLOOKUP($E$6,'DATOS 1'!N10:AA61,4,FALSE)</f>
        <v>#N/A</v>
      </c>
      <c r="C8" s="72" t="s">
        <v>40</v>
      </c>
      <c r="D8" s="73" t="e">
        <f>VLOOKUP($E$6,'DATOS 1'!N10:AA61,5,FALSE)</f>
        <v>#N/A</v>
      </c>
      <c r="E8" s="67"/>
      <c r="F8" s="70" t="s">
        <v>39</v>
      </c>
      <c r="G8" s="71" t="e">
        <f>VLOOKUP($J$6,'DATOS 1'!B36:I58,4,FALSE)</f>
        <v>#N/A</v>
      </c>
      <c r="H8" s="72" t="s">
        <v>40</v>
      </c>
      <c r="I8" s="73" t="e">
        <f>VLOOKUP($J$6,'DATOS 1'!B36:I58,5,FALSE)</f>
        <v>#N/A</v>
      </c>
      <c r="J8" s="69"/>
    </row>
    <row r="9" spans="1:16" ht="31.5" customHeight="1" x14ac:dyDescent="0.2">
      <c r="A9" s="74" t="s">
        <v>41</v>
      </c>
      <c r="B9" s="71" t="e">
        <f>VLOOKUP($E$6,'DATOS 1'!N10:AA61,6,FALSE)</f>
        <v>#N/A</v>
      </c>
      <c r="C9" s="75" t="s">
        <v>31</v>
      </c>
      <c r="D9" s="76" t="e">
        <f>VLOOKUP($E$6,'DATOS 1'!N10:AA61,7,FALSE)</f>
        <v>#N/A</v>
      </c>
      <c r="F9" s="509" t="s">
        <v>91</v>
      </c>
      <c r="G9" s="510"/>
      <c r="H9" s="71" t="e">
        <f>VLOOKUP($J$6,'DATOS 1'!B36:I58,6,FALSE)</f>
        <v>#N/A</v>
      </c>
      <c r="I9" s="78" t="s">
        <v>1</v>
      </c>
      <c r="J9" s="69"/>
      <c r="K9" s="79"/>
    </row>
    <row r="10" spans="1:16" s="79" customFormat="1" ht="31.5" customHeight="1" x14ac:dyDescent="0.25">
      <c r="A10" s="509" t="s">
        <v>92</v>
      </c>
      <c r="B10" s="510"/>
      <c r="C10" s="71" t="e">
        <f>VLOOKUP($E$6,'DATOS 1'!N10:AA61,8,FALSE)</f>
        <v>#N/A</v>
      </c>
      <c r="D10" s="78" t="s">
        <v>1</v>
      </c>
      <c r="F10" s="509" t="s">
        <v>93</v>
      </c>
      <c r="G10" s="510"/>
      <c r="H10" s="71" t="e">
        <f>VLOOKUP($J$6,'DATOS 1'!B36:I58,7,FALSE)</f>
        <v>#N/A</v>
      </c>
      <c r="I10" s="78" t="s">
        <v>109</v>
      </c>
      <c r="J10" s="80"/>
    </row>
    <row r="11" spans="1:16" s="79" customFormat="1" ht="31.5" customHeight="1" thickBot="1" x14ac:dyDescent="0.3">
      <c r="A11" s="509" t="s">
        <v>94</v>
      </c>
      <c r="B11" s="510"/>
      <c r="C11" s="71" t="e">
        <f>VLOOKUP($E$6,'DATOS 1'!N10:AA61,9,FALSE)</f>
        <v>#N/A</v>
      </c>
      <c r="D11" s="78" t="s">
        <v>3</v>
      </c>
      <c r="E11" s="81"/>
      <c r="F11" s="539" t="s">
        <v>95</v>
      </c>
      <c r="G11" s="540"/>
      <c r="H11" s="82" t="e">
        <f>VLOOKUP($J$6,'DATOS 1'!B36:I58,8,FALSE)</f>
        <v>#N/A</v>
      </c>
      <c r="I11" s="83" t="s">
        <v>109</v>
      </c>
      <c r="J11" s="80"/>
    </row>
    <row r="12" spans="1:16" s="79" customFormat="1" ht="31.5" customHeight="1" thickBot="1" x14ac:dyDescent="0.3">
      <c r="A12" s="509" t="s">
        <v>96</v>
      </c>
      <c r="B12" s="510"/>
      <c r="C12" s="71" t="e">
        <f>VLOOKUP($E$6,'DATOS 1'!N10:AA61,10,FALSE)</f>
        <v>#N/A</v>
      </c>
      <c r="D12" s="78" t="s">
        <v>3</v>
      </c>
      <c r="E12" s="80"/>
      <c r="F12" s="80"/>
      <c r="G12" s="80"/>
      <c r="H12" s="80"/>
    </row>
    <row r="13" spans="1:16" s="79" customFormat="1" ht="31.5" customHeight="1" thickBot="1" x14ac:dyDescent="0.3">
      <c r="A13" s="509" t="s">
        <v>97</v>
      </c>
      <c r="B13" s="510"/>
      <c r="C13" s="71" t="e">
        <f>VLOOKUP($E$6,'DATOS 1'!N10:AA61,11,FALSE)</f>
        <v>#N/A</v>
      </c>
      <c r="D13" s="78" t="s">
        <v>109</v>
      </c>
      <c r="E13" s="80"/>
      <c r="F13" s="527" t="s">
        <v>43</v>
      </c>
      <c r="G13" s="528"/>
      <c r="H13" s="528"/>
      <c r="I13" s="529"/>
      <c r="J13" s="43"/>
    </row>
    <row r="14" spans="1:16" s="79" customFormat="1" ht="31.5" customHeight="1" x14ac:dyDescent="0.2">
      <c r="A14" s="509" t="s">
        <v>98</v>
      </c>
      <c r="B14" s="510"/>
      <c r="C14" s="71" t="e">
        <f>VLOOKUP($E$6,'DATOS 1'!N10:AA61,12,FALSE)</f>
        <v>#N/A</v>
      </c>
      <c r="D14" s="78" t="s">
        <v>109</v>
      </c>
      <c r="E14" s="80"/>
      <c r="F14" s="63" t="s">
        <v>23</v>
      </c>
      <c r="G14" s="64" t="e">
        <f>VLOOKUP($J$13,'DATOS 1'!$N$68:$Q$75,2,FALSE)</f>
        <v>#N/A</v>
      </c>
      <c r="H14" s="68" t="s">
        <v>39</v>
      </c>
      <c r="I14" s="64" t="e">
        <f>VLOOKUP($J$13,'DATOS 1'!$N$68:$R$75,3,FALSE)</f>
        <v>#N/A</v>
      </c>
      <c r="J14" s="84"/>
      <c r="K14" s="47"/>
    </row>
    <row r="15" spans="1:16" ht="31.5" customHeight="1" thickBot="1" x14ac:dyDescent="0.25">
      <c r="A15" s="511" t="s">
        <v>99</v>
      </c>
      <c r="B15" s="512"/>
      <c r="C15" s="82" t="e">
        <f>VLOOKUP($E$6,'DATOS 1'!N10:AA61,13,FALSE)</f>
        <v>#N/A</v>
      </c>
      <c r="D15" s="83" t="s">
        <v>109</v>
      </c>
      <c r="E15" s="69"/>
      <c r="F15" s="85" t="s">
        <v>90</v>
      </c>
      <c r="G15" s="82" t="e">
        <f>VLOOKUP($J$13,'DATOS 1'!$N$68:$Q$75,4,FALSE)</f>
        <v>#N/A</v>
      </c>
      <c r="H15" s="82" t="s">
        <v>1</v>
      </c>
      <c r="I15" s="86" t="s">
        <v>246</v>
      </c>
      <c r="J15" s="87" t="e">
        <f>VLOOKUP($J$13,'DATOS 1'!$N$68:$R$75,5,FALSE)</f>
        <v>#N/A</v>
      </c>
      <c r="K15" s="62"/>
    </row>
    <row r="16" spans="1:16" s="62" customFormat="1" ht="6.75" customHeight="1" thickBot="1" x14ac:dyDescent="0.25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47"/>
    </row>
    <row r="17" spans="1:11" ht="31.5" customHeight="1" thickBot="1" x14ac:dyDescent="0.25">
      <c r="A17" s="513" t="s">
        <v>44</v>
      </c>
      <c r="B17" s="514"/>
      <c r="C17" s="514"/>
      <c r="D17" s="514"/>
      <c r="E17" s="514"/>
      <c r="F17" s="514"/>
      <c r="G17" s="514"/>
      <c r="H17" s="514"/>
      <c r="I17" s="514"/>
      <c r="J17" s="515"/>
    </row>
    <row r="18" spans="1:11" ht="46.5" customHeight="1" thickBot="1" x14ac:dyDescent="0.25">
      <c r="A18" s="88" t="s">
        <v>23</v>
      </c>
      <c r="B18" s="89" t="e">
        <f>VLOOKUP($J$18,'DATOS 1'!B68:K87,2,FALSE)</f>
        <v>#N/A</v>
      </c>
      <c r="C18" s="90" t="s">
        <v>16</v>
      </c>
      <c r="D18" s="91" t="e">
        <f>VLOOKUP($J$18,'DATOS 1'!$B$67:$J$87,3,FALSE)</f>
        <v>#N/A</v>
      </c>
      <c r="E18" s="92" t="s">
        <v>41</v>
      </c>
      <c r="F18" s="516" t="e">
        <f>VLOOKUP($J$18,'DATOS 1'!$B$67:$K$87,10,FALSE)</f>
        <v>#N/A</v>
      </c>
      <c r="G18" s="517"/>
      <c r="H18" s="90" t="s">
        <v>42</v>
      </c>
      <c r="I18" s="93" t="e">
        <f>VLOOKUP($J$18,'DATOS 1'!$B$67:$J$87,9,FALSE)</f>
        <v>#N/A</v>
      </c>
      <c r="J18" s="44"/>
    </row>
    <row r="19" spans="1:11" ht="31.5" customHeight="1" thickBot="1" x14ac:dyDescent="0.25">
      <c r="A19" s="518" t="s">
        <v>266</v>
      </c>
      <c r="B19" s="519"/>
      <c r="C19" s="94" t="s">
        <v>45</v>
      </c>
      <c r="D19" s="95" t="e">
        <f>VLOOKUP(J19,'DATOS 1'!F89:I94,2,FALSE)</f>
        <v>#N/A</v>
      </c>
      <c r="E19" s="520" t="s">
        <v>46</v>
      </c>
      <c r="F19" s="521"/>
      <c r="G19" s="96" t="e">
        <f>VLOOKUP(J19,'DATOS 1'!F89:I94,3,FALSE)</f>
        <v>#N/A</v>
      </c>
      <c r="H19" s="207" t="s">
        <v>22</v>
      </c>
      <c r="I19" s="96" t="e">
        <f>VLOOKUP(J19,'DATOS 1'!F89:I94,4,FALSE)</f>
        <v>#N/A</v>
      </c>
      <c r="J19" s="44"/>
      <c r="K19" s="98"/>
    </row>
    <row r="20" spans="1:11" s="98" customFormat="1" ht="15" customHeight="1" thickBot="1" x14ac:dyDescent="0.25">
      <c r="A20" s="99"/>
      <c r="B20" s="99"/>
      <c r="C20" s="99"/>
      <c r="D20" s="99"/>
      <c r="E20" s="99"/>
      <c r="F20" s="99"/>
      <c r="G20" s="99"/>
      <c r="H20" s="99"/>
      <c r="I20" s="99"/>
      <c r="J20" s="99"/>
      <c r="K20" s="100"/>
    </row>
    <row r="21" spans="1:11" s="100" customFormat="1" ht="31.5" customHeight="1" thickBot="1" x14ac:dyDescent="0.25">
      <c r="A21" s="481" t="s">
        <v>47</v>
      </c>
      <c r="B21" s="482"/>
      <c r="C21" s="482"/>
      <c r="D21" s="482"/>
      <c r="E21" s="482"/>
      <c r="F21" s="482"/>
      <c r="G21" s="482"/>
      <c r="H21" s="482"/>
      <c r="I21" s="482"/>
      <c r="J21" s="483"/>
      <c r="K21" s="99"/>
    </row>
    <row r="22" spans="1:11" s="99" customFormat="1" ht="2.25" customHeight="1" thickBot="1" x14ac:dyDescent="0.25">
      <c r="A22" s="101"/>
      <c r="B22" s="102"/>
      <c r="C22" s="102"/>
      <c r="D22" s="102"/>
      <c r="E22" s="102"/>
      <c r="F22" s="102"/>
      <c r="G22" s="102"/>
      <c r="H22" s="102"/>
      <c r="I22" s="102"/>
      <c r="J22" s="103"/>
      <c r="K22" s="100"/>
    </row>
    <row r="23" spans="1:11" s="100" customFormat="1" ht="31.5" customHeight="1" thickBot="1" x14ac:dyDescent="0.25">
      <c r="A23" s="104" t="s">
        <v>48</v>
      </c>
      <c r="B23" s="24"/>
      <c r="C23" s="495" t="s">
        <v>45</v>
      </c>
      <c r="D23" s="496"/>
      <c r="E23" s="18"/>
      <c r="F23" s="497" t="s">
        <v>46</v>
      </c>
      <c r="G23" s="498"/>
      <c r="H23" s="22"/>
      <c r="I23" s="105" t="s">
        <v>22</v>
      </c>
      <c r="J23" s="45"/>
      <c r="K23" s="98"/>
    </row>
    <row r="24" spans="1:11" s="98" customFormat="1" ht="15" customHeight="1" thickBot="1" x14ac:dyDescent="0.25">
      <c r="A24" s="99"/>
      <c r="B24" s="99"/>
      <c r="C24" s="99"/>
      <c r="D24" s="99"/>
      <c r="E24" s="99"/>
      <c r="F24" s="99"/>
      <c r="G24" s="99"/>
      <c r="H24" s="99"/>
      <c r="I24" s="99"/>
      <c r="J24" s="44"/>
      <c r="K24" s="100"/>
    </row>
    <row r="25" spans="1:11" s="100" customFormat="1" ht="29.25" customHeight="1" thickBot="1" x14ac:dyDescent="0.25">
      <c r="A25" s="205" t="s">
        <v>186</v>
      </c>
      <c r="B25" s="107">
        <v>6</v>
      </c>
      <c r="C25" s="522" t="s">
        <v>49</v>
      </c>
      <c r="D25" s="523"/>
      <c r="E25" s="523"/>
      <c r="F25" s="523"/>
      <c r="G25" s="523"/>
      <c r="H25" s="524"/>
      <c r="I25" s="525" t="s">
        <v>215</v>
      </c>
      <c r="J25" s="526"/>
    </row>
    <row r="26" spans="1:11" s="100" customFormat="1" ht="31.5" customHeight="1" thickBot="1" x14ac:dyDescent="0.25">
      <c r="A26" s="493" t="s">
        <v>50</v>
      </c>
      <c r="B26" s="506"/>
      <c r="C26" s="108">
        <v>1</v>
      </c>
      <c r="D26" s="108">
        <v>2</v>
      </c>
      <c r="E26" s="108">
        <v>3</v>
      </c>
      <c r="F26" s="108">
        <v>4</v>
      </c>
      <c r="G26" s="108">
        <v>5</v>
      </c>
      <c r="H26" s="109">
        <v>6</v>
      </c>
      <c r="I26" s="507"/>
      <c r="J26" s="508"/>
    </row>
    <row r="27" spans="1:11" s="100" customFormat="1" ht="31.5" customHeight="1" x14ac:dyDescent="0.2">
      <c r="A27" s="493" t="s">
        <v>51</v>
      </c>
      <c r="B27" s="206" t="s">
        <v>0</v>
      </c>
      <c r="C27" s="27"/>
      <c r="D27" s="27"/>
      <c r="E27" s="27"/>
      <c r="F27" s="27"/>
      <c r="G27" s="27"/>
      <c r="H27" s="27"/>
      <c r="I27" s="99"/>
      <c r="J27" s="99"/>
    </row>
    <row r="28" spans="1:11" s="100" customFormat="1" ht="31.5" customHeight="1" x14ac:dyDescent="0.2">
      <c r="A28" s="493"/>
      <c r="B28" s="206" t="s">
        <v>2</v>
      </c>
      <c r="C28" s="27"/>
      <c r="D28" s="27"/>
      <c r="E28" s="27"/>
      <c r="F28" s="27"/>
      <c r="G28" s="27"/>
      <c r="H28" s="27"/>
      <c r="I28" s="99"/>
      <c r="J28" s="99"/>
    </row>
    <row r="29" spans="1:11" s="100" customFormat="1" ht="31.5" customHeight="1" x14ac:dyDescent="0.2">
      <c r="A29" s="493"/>
      <c r="B29" s="206" t="s">
        <v>2</v>
      </c>
      <c r="C29" s="27"/>
      <c r="D29" s="27"/>
      <c r="E29" s="27"/>
      <c r="F29" s="27"/>
      <c r="G29" s="27"/>
      <c r="H29" s="27"/>
      <c r="I29" s="99"/>
      <c r="J29" s="99"/>
    </row>
    <row r="30" spans="1:11" s="100" customFormat="1" ht="31.5" customHeight="1" thickBot="1" x14ac:dyDescent="0.25">
      <c r="A30" s="494"/>
      <c r="B30" s="111" t="s">
        <v>0</v>
      </c>
      <c r="C30" s="28"/>
      <c r="D30" s="28"/>
      <c r="E30" s="28"/>
      <c r="F30" s="28"/>
      <c r="G30" s="28"/>
      <c r="H30" s="28"/>
      <c r="I30" s="99"/>
      <c r="J30" s="99"/>
      <c r="K30" s="98"/>
    </row>
    <row r="31" spans="1:11" s="98" customFormat="1" ht="15" customHeight="1" thickBot="1" x14ac:dyDescent="0.25">
      <c r="A31" s="99"/>
      <c r="B31" s="99"/>
      <c r="C31" s="99"/>
      <c r="D31" s="99"/>
      <c r="E31" s="99"/>
      <c r="F31" s="99"/>
      <c r="G31" s="99"/>
      <c r="H31" s="99"/>
      <c r="I31" s="99"/>
      <c r="J31" s="99"/>
      <c r="K31" s="100"/>
    </row>
    <row r="32" spans="1:11" s="100" customFormat="1" ht="31.5" customHeight="1" thickBot="1" x14ac:dyDescent="0.25">
      <c r="A32" s="112" t="s">
        <v>52</v>
      </c>
      <c r="B32" s="19"/>
      <c r="C32" s="495" t="s">
        <v>45</v>
      </c>
      <c r="D32" s="496"/>
      <c r="E32" s="18"/>
      <c r="F32" s="497" t="s">
        <v>46</v>
      </c>
      <c r="G32" s="498"/>
      <c r="H32" s="22"/>
      <c r="I32" s="113" t="s">
        <v>22</v>
      </c>
      <c r="J32" s="23"/>
      <c r="K32" s="98"/>
    </row>
    <row r="33" spans="1:11" s="98" customFormat="1" ht="12" customHeight="1" x14ac:dyDescent="0.2">
      <c r="A33" s="114"/>
      <c r="B33" s="114"/>
      <c r="C33" s="114"/>
      <c r="D33" s="114"/>
      <c r="E33" s="114"/>
      <c r="F33" s="114"/>
      <c r="G33" s="114"/>
      <c r="H33" s="114"/>
      <c r="I33" s="114"/>
      <c r="J33" s="114"/>
      <c r="K33" s="100"/>
    </row>
    <row r="34" spans="1:11" s="100" customFormat="1" ht="15" customHeight="1" thickBot="1" x14ac:dyDescent="0.25">
      <c r="A34" s="115"/>
      <c r="B34" s="115"/>
      <c r="C34" s="115"/>
      <c r="D34" s="115"/>
      <c r="E34" s="115"/>
      <c r="F34" s="115"/>
      <c r="G34" s="115"/>
      <c r="H34" s="115"/>
      <c r="I34" s="115"/>
      <c r="J34" s="115"/>
    </row>
    <row r="35" spans="1:11" s="100" customFormat="1" ht="32.25" customHeight="1" thickBot="1" x14ac:dyDescent="0.25">
      <c r="A35" s="481" t="s">
        <v>53</v>
      </c>
      <c r="B35" s="482"/>
      <c r="C35" s="482"/>
      <c r="D35" s="482"/>
      <c r="E35" s="482"/>
      <c r="F35" s="482"/>
      <c r="G35" s="482"/>
      <c r="H35" s="482"/>
      <c r="I35" s="482"/>
      <c r="J35" s="483"/>
    </row>
    <row r="36" spans="1:11" s="100" customFormat="1" ht="3.75" customHeight="1" thickBot="1" x14ac:dyDescent="0.25">
      <c r="A36" s="114"/>
      <c r="B36" s="99"/>
      <c r="C36" s="99"/>
      <c r="D36" s="99"/>
      <c r="E36" s="99"/>
      <c r="F36" s="99"/>
      <c r="G36" s="99"/>
      <c r="H36" s="99"/>
      <c r="I36" s="99"/>
      <c r="J36" s="114"/>
    </row>
    <row r="37" spans="1:11" s="100" customFormat="1" ht="31.5" customHeight="1" thickBot="1" x14ac:dyDescent="0.25">
      <c r="A37" s="99"/>
      <c r="B37" s="464" t="s">
        <v>54</v>
      </c>
      <c r="C37" s="465"/>
      <c r="D37" s="465"/>
      <c r="E37" s="465"/>
      <c r="F37" s="465"/>
      <c r="G37" s="465"/>
      <c r="H37" s="466"/>
      <c r="I37" s="99"/>
      <c r="J37" s="99"/>
    </row>
    <row r="38" spans="1:11" s="100" customFormat="1" ht="31.5" customHeight="1" thickBot="1" x14ac:dyDescent="0.25">
      <c r="A38" s="99"/>
      <c r="B38" s="116" t="s">
        <v>50</v>
      </c>
      <c r="C38" s="117">
        <v>1</v>
      </c>
      <c r="D38" s="206">
        <v>2</v>
      </c>
      <c r="E38" s="206">
        <v>3</v>
      </c>
      <c r="F38" s="206">
        <v>4</v>
      </c>
      <c r="G38" s="206">
        <v>5</v>
      </c>
      <c r="H38" s="118">
        <v>6</v>
      </c>
      <c r="I38" s="99"/>
      <c r="J38" s="99"/>
    </row>
    <row r="39" spans="1:11" s="100" customFormat="1" ht="31.5" customHeight="1" x14ac:dyDescent="0.2">
      <c r="A39" s="119"/>
      <c r="B39" s="120"/>
      <c r="C39" s="121" t="e">
        <f>+AVERAGE(C27,C30)</f>
        <v>#DIV/0!</v>
      </c>
      <c r="D39" s="122" t="e">
        <f t="shared" ref="D39:H39" si="0">+AVERAGE(D27,D30)</f>
        <v>#DIV/0!</v>
      </c>
      <c r="E39" s="122" t="e">
        <f t="shared" si="0"/>
        <v>#DIV/0!</v>
      </c>
      <c r="F39" s="122" t="e">
        <f t="shared" si="0"/>
        <v>#DIV/0!</v>
      </c>
      <c r="G39" s="122" t="e">
        <f t="shared" si="0"/>
        <v>#DIV/0!</v>
      </c>
      <c r="H39" s="123" t="e">
        <f t="shared" si="0"/>
        <v>#DIV/0!</v>
      </c>
      <c r="I39" s="99"/>
      <c r="J39" s="99"/>
    </row>
    <row r="40" spans="1:11" s="100" customFormat="1" ht="31.5" customHeight="1" x14ac:dyDescent="0.2">
      <c r="A40" s="119"/>
      <c r="B40" s="124"/>
      <c r="C40" s="125" t="e">
        <f>+AVERAGE(C28:C29)</f>
        <v>#DIV/0!</v>
      </c>
      <c r="D40" s="126" t="e">
        <f t="shared" ref="D40:H40" si="1">+AVERAGE(D28:D29)</f>
        <v>#DIV/0!</v>
      </c>
      <c r="E40" s="126" t="e">
        <f t="shared" si="1"/>
        <v>#DIV/0!</v>
      </c>
      <c r="F40" s="126" t="e">
        <f t="shared" si="1"/>
        <v>#DIV/0!</v>
      </c>
      <c r="G40" s="126" t="e">
        <f t="shared" si="1"/>
        <v>#DIV/0!</v>
      </c>
      <c r="H40" s="127" t="e">
        <f t="shared" si="1"/>
        <v>#DIV/0!</v>
      </c>
      <c r="I40" s="99"/>
      <c r="J40" s="99"/>
    </row>
    <row r="41" spans="1:11" s="100" customFormat="1" ht="31.5" customHeight="1" thickBot="1" x14ac:dyDescent="0.25">
      <c r="A41" s="119"/>
      <c r="B41" s="128"/>
      <c r="C41" s="129" t="e">
        <f>+C40-C39</f>
        <v>#DIV/0!</v>
      </c>
      <c r="D41" s="130" t="e">
        <f t="shared" ref="D41:H41" si="2">+D40-D39</f>
        <v>#DIV/0!</v>
      </c>
      <c r="E41" s="130" t="e">
        <f t="shared" si="2"/>
        <v>#DIV/0!</v>
      </c>
      <c r="F41" s="130" t="e">
        <f t="shared" si="2"/>
        <v>#DIV/0!</v>
      </c>
      <c r="G41" s="130" t="e">
        <f t="shared" si="2"/>
        <v>#DIV/0!</v>
      </c>
      <c r="H41" s="131" t="e">
        <f t="shared" si="2"/>
        <v>#DIV/0!</v>
      </c>
      <c r="I41" s="99"/>
      <c r="J41" s="99"/>
    </row>
    <row r="42" spans="1:11" s="100" customFormat="1" ht="31.5" customHeight="1" thickBot="1" x14ac:dyDescent="0.25">
      <c r="A42" s="99"/>
      <c r="B42" s="132" t="s">
        <v>55</v>
      </c>
      <c r="C42" s="133" t="e">
        <f>+AVERAGE(C41:H41)</f>
        <v>#DIV/0!</v>
      </c>
      <c r="D42" s="99"/>
      <c r="E42" s="99"/>
      <c r="F42" s="99"/>
      <c r="G42" s="99"/>
      <c r="H42" s="99"/>
      <c r="I42" s="99"/>
      <c r="J42" s="99"/>
    </row>
    <row r="43" spans="1:11" s="100" customFormat="1" ht="31.5" customHeight="1" thickBot="1" x14ac:dyDescent="0.25">
      <c r="A43" s="99"/>
      <c r="B43" s="134" t="s">
        <v>110</v>
      </c>
      <c r="C43" s="135" t="e">
        <f>+STDEV(C41:H41)</f>
        <v>#DIV/0!</v>
      </c>
      <c r="D43" s="99"/>
      <c r="E43" s="99"/>
      <c r="F43" s="99"/>
      <c r="G43" s="99"/>
      <c r="H43" s="99"/>
      <c r="I43" s="99"/>
      <c r="J43" s="99"/>
      <c r="K43" s="98"/>
    </row>
    <row r="44" spans="1:11" s="98" customFormat="1" ht="15" customHeight="1" x14ac:dyDescent="0.2">
      <c r="A44" s="99"/>
      <c r="B44" s="99"/>
      <c r="C44" s="99"/>
      <c r="D44" s="99"/>
      <c r="E44" s="99"/>
      <c r="F44" s="99"/>
      <c r="G44" s="136"/>
      <c r="H44" s="99"/>
      <c r="I44" s="99"/>
      <c r="J44" s="99"/>
      <c r="K44" s="100"/>
    </row>
    <row r="45" spans="1:11" s="100" customFormat="1" ht="31.5" customHeight="1" thickBot="1" x14ac:dyDescent="0.25">
      <c r="A45" s="499" t="s">
        <v>56</v>
      </c>
      <c r="B45" s="499"/>
      <c r="C45" s="499"/>
      <c r="D45" s="499"/>
      <c r="E45" s="499"/>
      <c r="F45" s="499"/>
      <c r="G45" s="499"/>
      <c r="H45" s="499"/>
      <c r="I45" s="499"/>
      <c r="J45" s="499"/>
    </row>
    <row r="46" spans="1:11" s="100" customFormat="1" ht="31.5" customHeight="1" thickBot="1" x14ac:dyDescent="0.25">
      <c r="A46" s="99"/>
      <c r="B46" s="500" t="s">
        <v>57</v>
      </c>
      <c r="C46" s="501"/>
      <c r="D46" s="137" t="s">
        <v>58</v>
      </c>
      <c r="E46" s="99"/>
      <c r="F46" s="99"/>
      <c r="G46" s="99"/>
      <c r="H46" s="136"/>
      <c r="I46" s="99"/>
      <c r="J46" s="99"/>
    </row>
    <row r="47" spans="1:11" s="100" customFormat="1" ht="31.5" customHeight="1" x14ac:dyDescent="0.2">
      <c r="A47" s="99"/>
      <c r="B47" s="502" t="s">
        <v>45</v>
      </c>
      <c r="C47" s="503"/>
      <c r="D47" s="138" t="e">
        <f>+AVERAGE(E32,E23)</f>
        <v>#DIV/0!</v>
      </c>
      <c r="E47" s="99"/>
      <c r="F47" s="491" t="s">
        <v>100</v>
      </c>
      <c r="G47" s="492"/>
      <c r="H47" s="139" t="e">
        <f>+(0.34848*D49-0.009024*D48*EXP(0.0612*D47))/(273.15+D47)</f>
        <v>#DIV/0!</v>
      </c>
      <c r="I47" s="140" t="s">
        <v>103</v>
      </c>
      <c r="J47" s="99"/>
    </row>
    <row r="48" spans="1:11" s="100" customFormat="1" ht="31.5" customHeight="1" thickBot="1" x14ac:dyDescent="0.25">
      <c r="A48" s="99"/>
      <c r="B48" s="502" t="s">
        <v>46</v>
      </c>
      <c r="C48" s="503"/>
      <c r="D48" s="138" t="e">
        <f>+AVERAGE(H32,H23)</f>
        <v>#DIV/0!</v>
      </c>
      <c r="E48" s="99"/>
      <c r="F48" s="504" t="s">
        <v>101</v>
      </c>
      <c r="G48" s="505"/>
      <c r="H48" s="141" t="e">
        <f>+H47*((0.001)^2+(0.0001*I19/2)^2+(-0.0034*D19/2)^2+(-0.1*G19/2)^2)^0.5</f>
        <v>#DIV/0!</v>
      </c>
      <c r="I48" s="142" t="s">
        <v>103</v>
      </c>
      <c r="J48" s="99"/>
    </row>
    <row r="49" spans="1:11" s="100" customFormat="1" ht="31.5" customHeight="1" thickBot="1" x14ac:dyDescent="0.25">
      <c r="A49" s="99"/>
      <c r="B49" s="489" t="s">
        <v>22</v>
      </c>
      <c r="C49" s="490"/>
      <c r="D49" s="143" t="e">
        <f>+AVERAGE(J32,J24)</f>
        <v>#DIV/0!</v>
      </c>
      <c r="E49" s="99"/>
      <c r="F49" s="491" t="s">
        <v>102</v>
      </c>
      <c r="G49" s="492"/>
      <c r="H49" s="144">
        <v>1.2</v>
      </c>
      <c r="I49" s="142" t="s">
        <v>103</v>
      </c>
      <c r="J49" s="99"/>
      <c r="K49" s="98"/>
    </row>
    <row r="50" spans="1:11" s="98" customFormat="1" ht="15" customHeight="1" thickBot="1" x14ac:dyDescent="0.25">
      <c r="A50" s="99"/>
      <c r="B50" s="99"/>
      <c r="C50" s="99"/>
      <c r="D50" s="99"/>
      <c r="E50" s="99"/>
      <c r="F50" s="99"/>
      <c r="G50" s="99"/>
      <c r="H50" s="99"/>
      <c r="I50" s="99"/>
      <c r="J50" s="99"/>
      <c r="K50" s="100"/>
    </row>
    <row r="51" spans="1:11" s="100" customFormat="1" ht="31.5" customHeight="1" thickBot="1" x14ac:dyDescent="0.25">
      <c r="A51" s="464" t="s">
        <v>59</v>
      </c>
      <c r="B51" s="465"/>
      <c r="C51" s="465"/>
      <c r="D51" s="465"/>
      <c r="E51" s="465"/>
      <c r="F51" s="465"/>
      <c r="G51" s="465"/>
      <c r="H51" s="465"/>
      <c r="I51" s="465"/>
      <c r="J51" s="466"/>
    </row>
    <row r="52" spans="1:11" s="100" customFormat="1" ht="31.5" customHeight="1" x14ac:dyDescent="0.35">
      <c r="A52" s="99"/>
      <c r="B52" s="145" t="s">
        <v>60</v>
      </c>
      <c r="C52" s="146"/>
      <c r="D52" s="467" t="s">
        <v>104</v>
      </c>
      <c r="E52" s="467"/>
      <c r="F52" s="147" t="s">
        <v>61</v>
      </c>
      <c r="G52" s="148" t="s">
        <v>62</v>
      </c>
      <c r="H52" s="468" t="s">
        <v>63</v>
      </c>
      <c r="I52" s="469"/>
      <c r="J52" s="99"/>
    </row>
    <row r="53" spans="1:11" s="100" customFormat="1" ht="31.5" customHeight="1" thickBot="1" x14ac:dyDescent="0.25">
      <c r="A53" s="99"/>
      <c r="B53" s="149" t="e">
        <f>+C42</f>
        <v>#DIV/0!</v>
      </c>
      <c r="C53" s="150" t="s">
        <v>1</v>
      </c>
      <c r="D53" s="151" t="e">
        <f>+C10+C11/1000</f>
        <v>#N/A</v>
      </c>
      <c r="E53" s="150" t="s">
        <v>1</v>
      </c>
      <c r="F53" s="151" t="e">
        <f>+(H47-H49)*(1/H10-1/C13)</f>
        <v>#DIV/0!</v>
      </c>
      <c r="G53" s="152"/>
      <c r="H53" s="144" t="e">
        <f>+(B53+D53*F53)*1000</f>
        <v>#DIV/0!</v>
      </c>
      <c r="I53" s="142" t="s">
        <v>3</v>
      </c>
      <c r="J53" s="99"/>
      <c r="K53" s="98"/>
    </row>
    <row r="54" spans="1:11" s="98" customFormat="1" ht="15" customHeight="1" x14ac:dyDescent="0.2">
      <c r="A54" s="99"/>
      <c r="B54" s="99"/>
      <c r="C54" s="99"/>
      <c r="D54" s="99"/>
      <c r="E54" s="99"/>
      <c r="F54" s="99"/>
      <c r="G54" s="99"/>
      <c r="H54" s="99"/>
      <c r="I54" s="99"/>
      <c r="J54" s="99"/>
      <c r="K54" s="100"/>
    </row>
    <row r="55" spans="1:11" s="100" customFormat="1" ht="31.5" customHeight="1" x14ac:dyDescent="0.2">
      <c r="A55" s="470" t="s">
        <v>64</v>
      </c>
      <c r="B55" s="471"/>
      <c r="C55" s="471"/>
      <c r="D55" s="471"/>
      <c r="E55" s="471"/>
      <c r="F55" s="471"/>
      <c r="G55" s="471"/>
      <c r="H55" s="471"/>
      <c r="I55" s="471"/>
      <c r="J55" s="471"/>
      <c r="K55" s="98"/>
    </row>
    <row r="56" spans="1:11" s="98" customFormat="1" ht="15" customHeight="1" thickBot="1" x14ac:dyDescent="0.25">
      <c r="A56" s="99"/>
      <c r="B56" s="99"/>
      <c r="C56" s="99"/>
      <c r="D56" s="99"/>
      <c r="E56" s="99"/>
      <c r="F56" s="99"/>
      <c r="G56" s="99"/>
      <c r="H56" s="99"/>
      <c r="I56" s="99"/>
      <c r="J56" s="99"/>
      <c r="K56" s="100"/>
    </row>
    <row r="57" spans="1:11" s="100" customFormat="1" ht="31.5" customHeight="1" thickBot="1" x14ac:dyDescent="0.25">
      <c r="A57" s="472" t="s">
        <v>57</v>
      </c>
      <c r="B57" s="473"/>
      <c r="C57" s="474" t="s">
        <v>65</v>
      </c>
      <c r="D57" s="475"/>
      <c r="E57" s="153"/>
      <c r="F57" s="476"/>
      <c r="G57" s="476"/>
      <c r="H57" s="476"/>
      <c r="I57" s="476"/>
      <c r="J57" s="99"/>
    </row>
    <row r="58" spans="1:11" s="100" customFormat="1" ht="31.5" customHeight="1" x14ac:dyDescent="0.2">
      <c r="A58" s="154" t="s">
        <v>66</v>
      </c>
      <c r="B58" s="155"/>
      <c r="C58" s="156" t="e">
        <f>+C43/B25^0.5*1000</f>
        <v>#DIV/0!</v>
      </c>
      <c r="D58" s="157" t="s">
        <v>3</v>
      </c>
      <c r="E58" s="158"/>
      <c r="F58" s="476"/>
      <c r="G58" s="476"/>
      <c r="H58" s="476"/>
      <c r="I58" s="476"/>
      <c r="J58" s="99"/>
    </row>
    <row r="59" spans="1:11" s="100" customFormat="1" ht="31.5" customHeight="1" x14ac:dyDescent="0.2">
      <c r="A59" s="159" t="s">
        <v>67</v>
      </c>
      <c r="B59" s="160" t="s">
        <v>68</v>
      </c>
      <c r="C59" s="161" t="e">
        <f>+C12/2</f>
        <v>#N/A</v>
      </c>
      <c r="D59" s="162" t="s">
        <v>3</v>
      </c>
      <c r="E59" s="158"/>
      <c r="F59" s="476"/>
      <c r="G59" s="476"/>
      <c r="H59" s="476"/>
      <c r="I59" s="476"/>
      <c r="J59" s="99"/>
    </row>
    <row r="60" spans="1:11" s="100" customFormat="1" ht="31.5" customHeight="1" x14ac:dyDescent="0.2">
      <c r="A60" s="163" t="s">
        <v>69</v>
      </c>
      <c r="B60" s="164"/>
      <c r="C60" s="165" t="e">
        <f>+C12/3^0.5</f>
        <v>#N/A</v>
      </c>
      <c r="D60" s="162" t="s">
        <v>3</v>
      </c>
      <c r="E60" s="158"/>
      <c r="F60" s="476"/>
      <c r="G60" s="476"/>
      <c r="H60" s="476"/>
      <c r="I60" s="476"/>
      <c r="J60" s="99"/>
    </row>
    <row r="61" spans="1:11" s="100" customFormat="1" ht="31.5" customHeight="1" x14ac:dyDescent="0.25">
      <c r="A61" s="166" t="s">
        <v>70</v>
      </c>
      <c r="B61" s="167"/>
      <c r="C61" s="168" t="e">
        <f>+SQRT(SUMSQ(C59:C60))</f>
        <v>#N/A</v>
      </c>
      <c r="D61" s="169" t="s">
        <v>3</v>
      </c>
      <c r="E61" s="158"/>
      <c r="F61" s="476"/>
      <c r="G61" s="476"/>
      <c r="H61" s="476"/>
      <c r="I61" s="476"/>
      <c r="J61" s="99"/>
    </row>
    <row r="62" spans="1:11" s="100" customFormat="1" ht="31.5" customHeight="1" x14ac:dyDescent="0.2">
      <c r="A62" s="159" t="s">
        <v>71</v>
      </c>
      <c r="B62" s="160"/>
      <c r="C62" s="170" t="e">
        <f>+H48</f>
        <v>#DIV/0!</v>
      </c>
      <c r="D62" s="162" t="s">
        <v>103</v>
      </c>
      <c r="E62" s="99"/>
      <c r="F62" s="476"/>
      <c r="G62" s="476"/>
      <c r="H62" s="476"/>
      <c r="I62" s="476"/>
      <c r="J62" s="99"/>
    </row>
    <row r="63" spans="1:11" s="100" customFormat="1" ht="31.5" customHeight="1" x14ac:dyDescent="0.2">
      <c r="A63" s="159" t="s">
        <v>72</v>
      </c>
      <c r="B63" s="160"/>
      <c r="C63" s="171" t="e">
        <f>+H11/2</f>
        <v>#N/A</v>
      </c>
      <c r="D63" s="162" t="s">
        <v>103</v>
      </c>
      <c r="E63" s="99"/>
      <c r="F63" s="476"/>
      <c r="G63" s="476"/>
      <c r="H63" s="476"/>
      <c r="I63" s="476"/>
      <c r="J63" s="99"/>
    </row>
    <row r="64" spans="1:11" s="100" customFormat="1" ht="31.5" customHeight="1" thickBot="1" x14ac:dyDescent="0.25">
      <c r="A64" s="159" t="s">
        <v>73</v>
      </c>
      <c r="B64" s="160"/>
      <c r="C64" s="171" t="e">
        <f>+C14/2</f>
        <v>#N/A</v>
      </c>
      <c r="D64" s="162" t="s">
        <v>103</v>
      </c>
      <c r="E64" s="99"/>
      <c r="F64" s="99"/>
      <c r="G64" s="99"/>
      <c r="H64" s="99"/>
      <c r="I64" s="99"/>
      <c r="J64" s="99"/>
    </row>
    <row r="65" spans="1:11" s="100" customFormat="1" ht="31.5" customHeight="1" x14ac:dyDescent="0.25">
      <c r="A65" s="166" t="s">
        <v>74</v>
      </c>
      <c r="B65" s="167"/>
      <c r="C65" s="168" t="e">
        <f>+SQRT(ABS(((C10/1000+C11/1000000)*(C13-H10)/(C13*H10)*C62)^2+((C10/1000+C11/1000000)*(H47-H49))^2*C63^2/H10^4+(C10/1000+C11/1000000)^2*(H47-H49)*((H47-H49)-2*(C15-H49))*C64^2/C13^4))*1000000</f>
        <v>#N/A</v>
      </c>
      <c r="D65" s="169" t="s">
        <v>3</v>
      </c>
      <c r="E65" s="158"/>
      <c r="F65" s="477" t="s">
        <v>75</v>
      </c>
      <c r="G65" s="478"/>
      <c r="H65" s="172" t="e">
        <f>+SQRT(SUMSQ(C58,C61,C65,C66))</f>
        <v>#DIV/0!</v>
      </c>
      <c r="I65" s="140" t="s">
        <v>3</v>
      </c>
      <c r="J65" s="99"/>
    </row>
    <row r="66" spans="1:11" s="100" customFormat="1" ht="31.5" customHeight="1" thickBot="1" x14ac:dyDescent="0.3">
      <c r="A66" s="208" t="s">
        <v>76</v>
      </c>
      <c r="B66" s="174"/>
      <c r="C66" s="175" t="e">
        <f>+(G15/2/3^0.5)*2^0.5*1000</f>
        <v>#N/A</v>
      </c>
      <c r="D66" s="142" t="s">
        <v>3</v>
      </c>
      <c r="E66" s="158"/>
      <c r="F66" s="479" t="s">
        <v>77</v>
      </c>
      <c r="G66" s="480"/>
      <c r="H66" s="176" t="e">
        <f>+H65*2</f>
        <v>#DIV/0!</v>
      </c>
      <c r="I66" s="142" t="s">
        <v>3</v>
      </c>
      <c r="J66" s="99"/>
      <c r="K66" s="98"/>
    </row>
    <row r="67" spans="1:11" s="98" customFormat="1" ht="15" customHeight="1" x14ac:dyDescent="0.2">
      <c r="A67" s="114"/>
      <c r="B67" s="114"/>
      <c r="C67" s="114"/>
      <c r="D67" s="114"/>
      <c r="E67" s="99"/>
      <c r="F67" s="99"/>
      <c r="G67" s="99"/>
      <c r="H67" s="99"/>
      <c r="I67" s="99"/>
      <c r="J67" s="99"/>
      <c r="K67" s="100"/>
    </row>
    <row r="68" spans="1:11" s="100" customFormat="1" ht="31.5" customHeight="1" thickBot="1" x14ac:dyDescent="0.25">
      <c r="A68" s="99"/>
      <c r="B68" s="99"/>
      <c r="C68" s="99"/>
      <c r="D68" s="99"/>
      <c r="E68" s="99"/>
      <c r="F68" s="99"/>
      <c r="G68" s="99"/>
      <c r="H68" s="99"/>
      <c r="I68" s="99"/>
      <c r="J68" s="99"/>
    </row>
    <row r="69" spans="1:11" s="100" customFormat="1" ht="31.5" customHeight="1" thickBot="1" x14ac:dyDescent="0.25">
      <c r="A69" s="481" t="s">
        <v>78</v>
      </c>
      <c r="B69" s="482"/>
      <c r="C69" s="482"/>
      <c r="D69" s="482"/>
      <c r="E69" s="482"/>
      <c r="F69" s="482"/>
      <c r="G69" s="482"/>
      <c r="H69" s="482"/>
      <c r="I69" s="482"/>
      <c r="J69" s="483"/>
    </row>
    <row r="70" spans="1:11" s="100" customFormat="1" ht="31.5" customHeight="1" thickBot="1" x14ac:dyDescent="0.25">
      <c r="A70" s="484" t="s">
        <v>105</v>
      </c>
      <c r="B70" s="485"/>
      <c r="C70" s="485"/>
      <c r="D70" s="486"/>
      <c r="E70" s="177"/>
      <c r="F70" s="178"/>
      <c r="G70" s="487"/>
      <c r="H70" s="487"/>
      <c r="I70" s="487"/>
      <c r="J70" s="488"/>
    </row>
    <row r="71" spans="1:11" s="100" customFormat="1" ht="45.75" customHeight="1" x14ac:dyDescent="0.2">
      <c r="A71" s="179" t="s">
        <v>194</v>
      </c>
      <c r="B71" s="180" t="s">
        <v>137</v>
      </c>
      <c r="C71" s="181"/>
      <c r="D71" s="182" t="s">
        <v>268</v>
      </c>
      <c r="E71" s="458" t="s">
        <v>106</v>
      </c>
      <c r="F71" s="459"/>
      <c r="G71" s="460" t="s">
        <v>80</v>
      </c>
      <c r="H71" s="462" t="s">
        <v>107</v>
      </c>
      <c r="I71" s="462"/>
      <c r="J71" s="462"/>
    </row>
    <row r="72" spans="1:11" s="100" customFormat="1" ht="31.5" customHeight="1" thickBot="1" x14ac:dyDescent="0.25">
      <c r="A72" s="183" t="e">
        <f>C10</f>
        <v>#N/A</v>
      </c>
      <c r="B72" s="184" t="e">
        <f>C11</f>
        <v>#N/A</v>
      </c>
      <c r="C72" s="176" t="e">
        <f>H53</f>
        <v>#DIV/0!</v>
      </c>
      <c r="D72" s="185" t="e">
        <f>A72+B72/1000+C72/1000</f>
        <v>#N/A</v>
      </c>
      <c r="E72" s="176" t="e">
        <f>D72*1000-A72*1000</f>
        <v>#N/A</v>
      </c>
      <c r="F72" s="130" t="s">
        <v>3</v>
      </c>
      <c r="G72" s="461"/>
      <c r="H72" s="186" t="e">
        <f>H66</f>
        <v>#DIV/0!</v>
      </c>
      <c r="I72" s="463" t="s">
        <v>3</v>
      </c>
      <c r="J72" s="463"/>
      <c r="K72" s="47"/>
    </row>
    <row r="73" spans="1:11" ht="31.5" customHeight="1" x14ac:dyDescent="0.2">
      <c r="G73" s="187"/>
    </row>
    <row r="74" spans="1:11" ht="51" customHeight="1" x14ac:dyDescent="0.2"/>
    <row r="76" spans="1:11" ht="31.5" customHeight="1" x14ac:dyDescent="0.2">
      <c r="A76" s="188"/>
      <c r="B76" s="69"/>
      <c r="C76" s="69"/>
      <c r="D76" s="69"/>
      <c r="E76" s="69"/>
      <c r="F76" s="69"/>
      <c r="G76" s="69"/>
      <c r="H76" s="69"/>
      <c r="I76" s="69"/>
      <c r="J76" s="69"/>
    </row>
    <row r="77" spans="1:11" ht="31.5" customHeight="1" x14ac:dyDescent="0.2">
      <c r="A77" s="188"/>
      <c r="B77" s="69"/>
      <c r="C77" s="69"/>
      <c r="D77" s="69"/>
      <c r="E77" s="69"/>
      <c r="F77" s="69"/>
      <c r="G77" s="69"/>
      <c r="H77" s="69"/>
      <c r="I77" s="69"/>
      <c r="J77" s="69"/>
    </row>
    <row r="78" spans="1:11" ht="31.5" customHeight="1" x14ac:dyDescent="0.2">
      <c r="A78" s="188"/>
      <c r="B78" s="69"/>
      <c r="C78" s="69"/>
      <c r="D78" s="69"/>
      <c r="E78" s="69"/>
      <c r="F78" s="69"/>
      <c r="G78" s="69"/>
      <c r="H78" s="69"/>
      <c r="I78" s="69"/>
      <c r="J78" s="69"/>
    </row>
    <row r="79" spans="1:11" ht="31.5" customHeight="1" x14ac:dyDescent="0.2">
      <c r="A79" s="188"/>
      <c r="B79" s="69"/>
      <c r="C79" s="69"/>
      <c r="D79" s="69"/>
      <c r="E79" s="69"/>
      <c r="F79" s="69"/>
      <c r="G79" s="69"/>
      <c r="H79" s="69"/>
      <c r="I79" s="69"/>
      <c r="J79" s="69"/>
    </row>
    <row r="80" spans="1:11" ht="31.5" customHeight="1" x14ac:dyDescent="0.2">
      <c r="A80" s="188"/>
      <c r="B80" s="69"/>
      <c r="C80" s="69"/>
      <c r="D80" s="69"/>
      <c r="E80" s="69"/>
      <c r="F80" s="69"/>
      <c r="G80" s="69"/>
      <c r="H80" s="69"/>
      <c r="I80" s="69"/>
      <c r="J80" s="69"/>
    </row>
    <row r="81" spans="1:10" ht="31.5" customHeight="1" x14ac:dyDescent="0.2">
      <c r="A81" s="188"/>
      <c r="B81" s="69"/>
      <c r="C81" s="69"/>
      <c r="D81" s="69"/>
      <c r="E81" s="69"/>
      <c r="F81" s="69"/>
      <c r="G81" s="69"/>
      <c r="H81" s="69"/>
      <c r="I81" s="69"/>
      <c r="J81" s="69"/>
    </row>
    <row r="82" spans="1:10" ht="31.5" customHeight="1" x14ac:dyDescent="0.2">
      <c r="A82" s="188"/>
      <c r="B82" s="69"/>
      <c r="C82" s="69"/>
      <c r="D82" s="69"/>
      <c r="E82" s="69"/>
      <c r="F82" s="69"/>
      <c r="G82" s="69"/>
      <c r="H82" s="69"/>
      <c r="I82" s="69"/>
      <c r="J82" s="69"/>
    </row>
  </sheetData>
  <sheetProtection algorithmName="SHA-512" hashValue="4mdudpCxSj5Cuus8oNLj2hGlIiTOPCmuSPMBOxrfIaa0cLmcjo0vp+aHkAUtwyOAxOrJ9Ux5jT7OuPZ7JR9UhQ==" saltValue="dHGT5zbC1thk8U+Vx6E+wQ==" spinCount="100000" sheet="1" objects="1" scenarios="1"/>
  <mergeCells count="55">
    <mergeCell ref="A13:B13"/>
    <mergeCell ref="F13:I13"/>
    <mergeCell ref="A1:B1"/>
    <mergeCell ref="C1:J1"/>
    <mergeCell ref="I3:J4"/>
    <mergeCell ref="A6:D6"/>
    <mergeCell ref="F6:I6"/>
    <mergeCell ref="F9:G9"/>
    <mergeCell ref="A10:B10"/>
    <mergeCell ref="F10:G10"/>
    <mergeCell ref="A11:B11"/>
    <mergeCell ref="F11:G11"/>
    <mergeCell ref="A12:B12"/>
    <mergeCell ref="A26:B26"/>
    <mergeCell ref="I26:J26"/>
    <mergeCell ref="A14:B14"/>
    <mergeCell ref="A15:B15"/>
    <mergeCell ref="A17:J17"/>
    <mergeCell ref="F18:G18"/>
    <mergeCell ref="A19:B19"/>
    <mergeCell ref="E19:F19"/>
    <mergeCell ref="A21:J21"/>
    <mergeCell ref="C23:D23"/>
    <mergeCell ref="F23:G23"/>
    <mergeCell ref="C25:H25"/>
    <mergeCell ref="I25:J25"/>
    <mergeCell ref="B49:C49"/>
    <mergeCell ref="F49:G49"/>
    <mergeCell ref="A27:A30"/>
    <mergeCell ref="C32:D32"/>
    <mergeCell ref="F32:G32"/>
    <mergeCell ref="A35:J35"/>
    <mergeCell ref="B37:H37"/>
    <mergeCell ref="A45:J45"/>
    <mergeCell ref="B46:C46"/>
    <mergeCell ref="B47:C47"/>
    <mergeCell ref="F47:G47"/>
    <mergeCell ref="B48:C48"/>
    <mergeCell ref="F48:G48"/>
    <mergeCell ref="E71:F71"/>
    <mergeCell ref="G71:G72"/>
    <mergeCell ref="H71:J71"/>
    <mergeCell ref="I72:J72"/>
    <mergeCell ref="A51:J51"/>
    <mergeCell ref="D52:E52"/>
    <mergeCell ref="H52:I52"/>
    <mergeCell ref="A55:J55"/>
    <mergeCell ref="A57:B57"/>
    <mergeCell ref="C57:D57"/>
    <mergeCell ref="F57:I63"/>
    <mergeCell ref="F65:G65"/>
    <mergeCell ref="F66:G66"/>
    <mergeCell ref="A69:J69"/>
    <mergeCell ref="A70:D70"/>
    <mergeCell ref="G70:J70"/>
  </mergeCells>
  <dataValidations count="1">
    <dataValidation type="list" allowBlank="1" showInputMessage="1" showErrorMessage="1" sqref="M2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6" orientation="portrait" r:id="rId1"/>
  <headerFooter>
    <oddHeader xml:space="preserve">&amp;C
&amp;16   
</oddHeader>
    <oddFooter>&amp;RRT03-F23 Vr.3 (2018-03-12)</oddFooter>
  </headerFooter>
  <rowBreaks count="1" manualBreakCount="1">
    <brk id="33" max="1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'DATOS 1'!$F$89:$F$94</xm:f>
          </x14:formula1>
          <xm:sqref>J19</xm:sqref>
        </x14:dataValidation>
        <x14:dataValidation type="list" allowBlank="1" showInputMessage="1" showErrorMessage="1">
          <x14:formula1>
            <xm:f>'DATOS 1'!$B$68:$B$87</xm:f>
          </x14:formula1>
          <xm:sqref>J18</xm:sqref>
        </x14:dataValidation>
        <x14:dataValidation type="list" allowBlank="1" showInputMessage="1" showErrorMessage="1">
          <x14:formula1>
            <xm:f>'DATOS 1'!$N$10:$N$61</xm:f>
          </x14:formula1>
          <xm:sqref>E6</xm:sqref>
        </x14:dataValidation>
        <x14:dataValidation type="list" allowBlank="1" showInputMessage="1" showErrorMessage="1">
          <x14:formula1>
            <xm:f>'DATOS 1'!$B$6:$B$28</xm:f>
          </x14:formula1>
          <xm:sqref>I3 J6</xm:sqref>
        </x14:dataValidation>
        <x14:dataValidation type="list" allowBlank="1" showInputMessage="1" showErrorMessage="1">
          <x14:formula1>
            <xm:f>'DATOS 1'!$N$83:$N$87</xm:f>
          </x14:formula1>
          <xm:sqref>J24</xm:sqref>
        </x14:dataValidation>
        <x14:dataValidation type="list" allowBlank="1" showInputMessage="1" showErrorMessage="1">
          <x14:formula1>
            <xm:f>'DATOS 1'!$N$69:$N$75</xm:f>
          </x14:formula1>
          <xm:sqref>J13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B6FD03"/>
  </sheetPr>
  <dimension ref="A1:P82"/>
  <sheetViews>
    <sheetView showGridLines="0" view="pageBreakPreview" topLeftCell="A16" zoomScale="85" zoomScaleNormal="60" zoomScaleSheetLayoutView="85" workbookViewId="0">
      <selection activeCell="E6" sqref="E6"/>
    </sheetView>
  </sheetViews>
  <sheetFormatPr baseColWidth="10" defaultRowHeight="31.5" customHeight="1" x14ac:dyDescent="0.2"/>
  <cols>
    <col min="1" max="1" width="11.42578125" style="77" customWidth="1"/>
    <col min="2" max="2" width="12" style="77" customWidth="1"/>
    <col min="3" max="3" width="13.5703125" style="77" customWidth="1"/>
    <col min="4" max="4" width="16.140625" style="77" customWidth="1"/>
    <col min="5" max="5" width="14" style="77" customWidth="1"/>
    <col min="6" max="6" width="13.85546875" style="77" bestFit="1" customWidth="1"/>
    <col min="7" max="7" width="15.28515625" style="77" bestFit="1" customWidth="1"/>
    <col min="8" max="9" width="13.7109375" style="77" bestFit="1" customWidth="1"/>
    <col min="10" max="10" width="13.7109375" style="77" customWidth="1"/>
    <col min="11" max="16384" width="11.42578125" style="47"/>
  </cols>
  <sheetData>
    <row r="1" spans="1:16" ht="47.25" customHeight="1" thickBot="1" x14ac:dyDescent="0.25">
      <c r="A1" s="530"/>
      <c r="B1" s="531"/>
      <c r="C1" s="532" t="s">
        <v>305</v>
      </c>
      <c r="D1" s="533"/>
      <c r="E1" s="533"/>
      <c r="F1" s="533"/>
      <c r="G1" s="533"/>
      <c r="H1" s="533"/>
      <c r="I1" s="533"/>
      <c r="J1" s="534"/>
      <c r="K1" s="46"/>
      <c r="L1" s="46"/>
      <c r="M1" s="46"/>
      <c r="N1" s="46"/>
      <c r="O1" s="46"/>
      <c r="P1" s="46"/>
    </row>
    <row r="2" spans="1:16" s="50" customFormat="1" ht="9.75" customHeight="1" thickBot="1" x14ac:dyDescent="0.25">
      <c r="A2" s="48"/>
      <c r="B2" s="48"/>
      <c r="C2" s="49"/>
      <c r="D2" s="49"/>
      <c r="E2" s="49"/>
      <c r="F2" s="49"/>
      <c r="G2" s="49"/>
      <c r="H2" s="49"/>
      <c r="K2" s="51"/>
      <c r="M2" s="52"/>
    </row>
    <row r="3" spans="1:16" s="51" customFormat="1" ht="35.25" customHeight="1" thickBot="1" x14ac:dyDescent="0.25">
      <c r="A3" s="53" t="s">
        <v>33</v>
      </c>
      <c r="B3" s="54" t="s">
        <v>79</v>
      </c>
      <c r="C3" s="55" t="s">
        <v>214</v>
      </c>
      <c r="D3" s="55" t="s">
        <v>306</v>
      </c>
      <c r="E3" s="55" t="s">
        <v>307</v>
      </c>
      <c r="F3" s="56" t="s">
        <v>34</v>
      </c>
      <c r="G3" s="56" t="s">
        <v>35</v>
      </c>
      <c r="H3" s="57" t="s">
        <v>308</v>
      </c>
      <c r="I3" s="535"/>
      <c r="J3" s="536"/>
      <c r="K3" s="50"/>
    </row>
    <row r="4" spans="1:16" s="50" customFormat="1" ht="29.25" customHeight="1" thickBot="1" x14ac:dyDescent="0.25">
      <c r="A4" s="58" t="e">
        <f>VLOOKUP($I$3,'DATOS 1'!B6:J28,2,FALSE)</f>
        <v>#N/A</v>
      </c>
      <c r="B4" s="58" t="e">
        <f>VLOOKUP($I$3,'DATOS 1'!$B$6:$J$28,3,FALSE)</f>
        <v>#N/A</v>
      </c>
      <c r="C4" s="59" t="e">
        <f>VLOOKUP($I$3,'DATOS 1'!$B$6:$J$28,8,FALSE)</f>
        <v>#N/A</v>
      </c>
      <c r="D4" s="59" t="e">
        <f>VLOOKUP($I$3,'DATOS 1'!$B$6:$J$28,6,FALSE)</f>
        <v>#N/A</v>
      </c>
      <c r="E4" s="58" t="e">
        <f>VLOOKUP($I$3,'DATOS 1'!$B$6:$J$28,7,FALSE)</f>
        <v>#N/A</v>
      </c>
      <c r="F4" s="58" t="e">
        <f>VLOOKUP($I$3,'DATOS 1'!$B$6:$J$28,4,FALSE)</f>
        <v>#N/A</v>
      </c>
      <c r="G4" s="58" t="e">
        <f>VLOOKUP($I$3,'DATOS 1'!$B$6:$J$28,5,FALSE)</f>
        <v>#N/A</v>
      </c>
      <c r="H4" s="59" t="e">
        <f>VLOOKUP($I$3,'DATOS 1'!$B$6:$J$28,9,FALSE)</f>
        <v>#N/A</v>
      </c>
      <c r="I4" s="537"/>
      <c r="J4" s="538"/>
      <c r="K4" s="47"/>
      <c r="L4" s="60"/>
      <c r="M4" s="60"/>
    </row>
    <row r="5" spans="1:16" s="62" customFormat="1" ht="6.75" customHeight="1" thickBot="1" x14ac:dyDescent="0.25">
      <c r="A5" s="61"/>
      <c r="B5" s="61"/>
      <c r="C5" s="61"/>
      <c r="F5" s="61"/>
      <c r="G5" s="61"/>
      <c r="H5" s="61"/>
      <c r="K5" s="47"/>
    </row>
    <row r="6" spans="1:16" ht="31.5" customHeight="1" thickBot="1" x14ac:dyDescent="0.25">
      <c r="A6" s="527" t="s">
        <v>36</v>
      </c>
      <c r="B6" s="528"/>
      <c r="C6" s="528"/>
      <c r="D6" s="529"/>
      <c r="E6" s="41"/>
      <c r="F6" s="527" t="s">
        <v>37</v>
      </c>
      <c r="G6" s="528"/>
      <c r="H6" s="528"/>
      <c r="I6" s="529"/>
      <c r="J6" s="42"/>
    </row>
    <row r="7" spans="1:16" ht="31.5" customHeight="1" x14ac:dyDescent="0.2">
      <c r="A7" s="63" t="s">
        <v>38</v>
      </c>
      <c r="B7" s="64" t="e">
        <f>VLOOKUP($E$6,'DATOS 1'!N10:AA61,2,FALSE)</f>
        <v>#N/A</v>
      </c>
      <c r="C7" s="65" t="s">
        <v>23</v>
      </c>
      <c r="D7" s="66" t="e">
        <f>VLOOKUP($E$6,'DATOS 1'!N10:AA61,3,FALSE)</f>
        <v>#N/A</v>
      </c>
      <c r="E7" s="67"/>
      <c r="F7" s="63" t="s">
        <v>38</v>
      </c>
      <c r="G7" s="66" t="e">
        <f>VLOOKUP($J$6,'DATOS 1'!B36:I58,2,FALSE)</f>
        <v>#N/A</v>
      </c>
      <c r="H7" s="68" t="s">
        <v>23</v>
      </c>
      <c r="I7" s="66" t="e">
        <f>VLOOKUP($J$6,'DATOS 1'!B36:I58,3,FALSE)</f>
        <v>#N/A</v>
      </c>
      <c r="J7" s="69"/>
    </row>
    <row r="8" spans="1:16" ht="31.5" customHeight="1" x14ac:dyDescent="0.2">
      <c r="A8" s="70" t="s">
        <v>39</v>
      </c>
      <c r="B8" s="71" t="e">
        <f>VLOOKUP($E$6,'DATOS 1'!N10:AA61,4,FALSE)</f>
        <v>#N/A</v>
      </c>
      <c r="C8" s="72" t="s">
        <v>40</v>
      </c>
      <c r="D8" s="73" t="e">
        <f>VLOOKUP($E$6,'DATOS 1'!N10:AA61,5,FALSE)</f>
        <v>#N/A</v>
      </c>
      <c r="E8" s="67"/>
      <c r="F8" s="70" t="s">
        <v>39</v>
      </c>
      <c r="G8" s="71" t="e">
        <f>VLOOKUP($J$6,'DATOS 1'!B36:I58,4,FALSE)</f>
        <v>#N/A</v>
      </c>
      <c r="H8" s="72" t="s">
        <v>40</v>
      </c>
      <c r="I8" s="73" t="e">
        <f>VLOOKUP($J$6,'DATOS 1'!B36:I58,5,FALSE)</f>
        <v>#N/A</v>
      </c>
      <c r="J8" s="69"/>
    </row>
    <row r="9" spans="1:16" ht="31.5" customHeight="1" x14ac:dyDescent="0.2">
      <c r="A9" s="74" t="s">
        <v>41</v>
      </c>
      <c r="B9" s="71" t="e">
        <f>VLOOKUP($E$6,'DATOS 1'!N10:AA61,6,FALSE)</f>
        <v>#N/A</v>
      </c>
      <c r="C9" s="75" t="s">
        <v>31</v>
      </c>
      <c r="D9" s="76" t="e">
        <f>VLOOKUP($E$6,'DATOS 1'!N10:AA61,7,FALSE)</f>
        <v>#N/A</v>
      </c>
      <c r="F9" s="509" t="s">
        <v>91</v>
      </c>
      <c r="G9" s="510"/>
      <c r="H9" s="71" t="e">
        <f>VLOOKUP($J$6,'DATOS 1'!B36:I58,6,FALSE)</f>
        <v>#N/A</v>
      </c>
      <c r="I9" s="78" t="s">
        <v>1</v>
      </c>
      <c r="J9" s="69"/>
      <c r="K9" s="79"/>
    </row>
    <row r="10" spans="1:16" s="79" customFormat="1" ht="31.5" customHeight="1" x14ac:dyDescent="0.25">
      <c r="A10" s="509" t="s">
        <v>92</v>
      </c>
      <c r="B10" s="510"/>
      <c r="C10" s="71" t="e">
        <f>VLOOKUP($E$6,'DATOS 1'!N10:AA61,8,FALSE)</f>
        <v>#N/A</v>
      </c>
      <c r="D10" s="78" t="s">
        <v>1</v>
      </c>
      <c r="F10" s="509" t="s">
        <v>93</v>
      </c>
      <c r="G10" s="510"/>
      <c r="H10" s="71" t="e">
        <f>VLOOKUP($J$6,'DATOS 1'!B36:I58,7,FALSE)</f>
        <v>#N/A</v>
      </c>
      <c r="I10" s="78" t="s">
        <v>109</v>
      </c>
      <c r="J10" s="80"/>
    </row>
    <row r="11" spans="1:16" s="79" customFormat="1" ht="31.5" customHeight="1" thickBot="1" x14ac:dyDescent="0.3">
      <c r="A11" s="509" t="s">
        <v>94</v>
      </c>
      <c r="B11" s="510"/>
      <c r="C11" s="71" t="e">
        <f>VLOOKUP($E$6,'DATOS 1'!N10:AA61,9,FALSE)</f>
        <v>#N/A</v>
      </c>
      <c r="D11" s="78" t="s">
        <v>3</v>
      </c>
      <c r="E11" s="81"/>
      <c r="F11" s="539" t="s">
        <v>95</v>
      </c>
      <c r="G11" s="540"/>
      <c r="H11" s="82" t="e">
        <f>VLOOKUP($J$6,'DATOS 1'!B36:I58,8,FALSE)</f>
        <v>#N/A</v>
      </c>
      <c r="I11" s="83" t="s">
        <v>109</v>
      </c>
      <c r="J11" s="80"/>
    </row>
    <row r="12" spans="1:16" s="79" customFormat="1" ht="31.5" customHeight="1" thickBot="1" x14ac:dyDescent="0.3">
      <c r="A12" s="509" t="s">
        <v>96</v>
      </c>
      <c r="B12" s="510"/>
      <c r="C12" s="71" t="e">
        <f>VLOOKUP($E$6,'DATOS 1'!N10:AA61,10,FALSE)</f>
        <v>#N/A</v>
      </c>
      <c r="D12" s="78" t="s">
        <v>3</v>
      </c>
      <c r="E12" s="80"/>
      <c r="F12" s="80"/>
      <c r="G12" s="80"/>
      <c r="H12" s="80"/>
    </row>
    <row r="13" spans="1:16" s="79" customFormat="1" ht="31.5" customHeight="1" thickBot="1" x14ac:dyDescent="0.3">
      <c r="A13" s="509" t="s">
        <v>97</v>
      </c>
      <c r="B13" s="510"/>
      <c r="C13" s="71" t="e">
        <f>VLOOKUP($E$6,'DATOS 1'!N10:AA61,11,FALSE)</f>
        <v>#N/A</v>
      </c>
      <c r="D13" s="78" t="s">
        <v>109</v>
      </c>
      <c r="E13" s="80"/>
      <c r="F13" s="527" t="s">
        <v>43</v>
      </c>
      <c r="G13" s="528"/>
      <c r="H13" s="528"/>
      <c r="I13" s="529"/>
      <c r="J13" s="43"/>
    </row>
    <row r="14" spans="1:16" s="79" customFormat="1" ht="31.5" customHeight="1" x14ac:dyDescent="0.2">
      <c r="A14" s="509" t="s">
        <v>98</v>
      </c>
      <c r="B14" s="510"/>
      <c r="C14" s="71" t="e">
        <f>VLOOKUP($E$6,'DATOS 1'!N10:AA61,12,FALSE)</f>
        <v>#N/A</v>
      </c>
      <c r="D14" s="78" t="s">
        <v>109</v>
      </c>
      <c r="E14" s="80"/>
      <c r="F14" s="63" t="s">
        <v>23</v>
      </c>
      <c r="G14" s="64" t="e">
        <f>VLOOKUP($J$13,'DATOS 1'!$N$68:$Q$75,2,FALSE)</f>
        <v>#N/A</v>
      </c>
      <c r="H14" s="68" t="s">
        <v>39</v>
      </c>
      <c r="I14" s="64" t="e">
        <f>VLOOKUP($J$13,'DATOS 1'!$N$68:$R$75,3,FALSE)</f>
        <v>#N/A</v>
      </c>
      <c r="J14" s="84"/>
      <c r="K14" s="47"/>
    </row>
    <row r="15" spans="1:16" ht="31.5" customHeight="1" thickBot="1" x14ac:dyDescent="0.25">
      <c r="A15" s="511" t="s">
        <v>99</v>
      </c>
      <c r="B15" s="512"/>
      <c r="C15" s="82" t="e">
        <f>VLOOKUP($E$6,'DATOS 1'!N10:AA61,13,FALSE)</f>
        <v>#N/A</v>
      </c>
      <c r="D15" s="83" t="s">
        <v>109</v>
      </c>
      <c r="E15" s="69"/>
      <c r="F15" s="85" t="s">
        <v>90</v>
      </c>
      <c r="G15" s="82" t="e">
        <f>VLOOKUP($J$13,'DATOS 1'!$N$68:$Q$75,4,FALSE)</f>
        <v>#N/A</v>
      </c>
      <c r="H15" s="82" t="s">
        <v>1</v>
      </c>
      <c r="I15" s="86" t="s">
        <v>246</v>
      </c>
      <c r="J15" s="87" t="e">
        <f>VLOOKUP($J$13,'DATOS 1'!$N$68:$R$75,5,FALSE)</f>
        <v>#N/A</v>
      </c>
      <c r="K15" s="62"/>
    </row>
    <row r="16" spans="1:16" s="62" customFormat="1" ht="6.75" customHeight="1" thickBot="1" x14ac:dyDescent="0.25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47"/>
    </row>
    <row r="17" spans="1:11" ht="31.5" customHeight="1" thickBot="1" x14ac:dyDescent="0.25">
      <c r="A17" s="513" t="s">
        <v>44</v>
      </c>
      <c r="B17" s="514"/>
      <c r="C17" s="514"/>
      <c r="D17" s="514"/>
      <c r="E17" s="514"/>
      <c r="F17" s="514"/>
      <c r="G17" s="514"/>
      <c r="H17" s="514"/>
      <c r="I17" s="514"/>
      <c r="J17" s="515"/>
    </row>
    <row r="18" spans="1:11" ht="46.5" customHeight="1" thickBot="1" x14ac:dyDescent="0.25">
      <c r="A18" s="88" t="s">
        <v>23</v>
      </c>
      <c r="B18" s="89" t="e">
        <f>VLOOKUP($J$18,'DATOS 1'!B68:K87,2,FALSE)</f>
        <v>#N/A</v>
      </c>
      <c r="C18" s="90" t="s">
        <v>16</v>
      </c>
      <c r="D18" s="91" t="e">
        <f>VLOOKUP($J$18,'DATOS 1'!$B$67:$J$87,3,FALSE)</f>
        <v>#N/A</v>
      </c>
      <c r="E18" s="92" t="s">
        <v>41</v>
      </c>
      <c r="F18" s="516" t="e">
        <f>VLOOKUP($J$18,'DATOS 1'!$B$67:$K$87,10,FALSE)</f>
        <v>#N/A</v>
      </c>
      <c r="G18" s="517"/>
      <c r="H18" s="90" t="s">
        <v>42</v>
      </c>
      <c r="I18" s="93" t="e">
        <f>VLOOKUP($J$18,'DATOS 1'!$B$67:$J$87,9,FALSE)</f>
        <v>#N/A</v>
      </c>
      <c r="J18" s="44"/>
    </row>
    <row r="19" spans="1:11" ht="31.5" customHeight="1" thickBot="1" x14ac:dyDescent="0.25">
      <c r="A19" s="518" t="s">
        <v>266</v>
      </c>
      <c r="B19" s="519"/>
      <c r="C19" s="94" t="s">
        <v>45</v>
      </c>
      <c r="D19" s="95" t="e">
        <f>VLOOKUP(J19,'DATOS 1'!F89:I94,2,FALSE)</f>
        <v>#N/A</v>
      </c>
      <c r="E19" s="520" t="s">
        <v>46</v>
      </c>
      <c r="F19" s="521"/>
      <c r="G19" s="96" t="e">
        <f>VLOOKUP(J19,'DATOS 1'!F89:I94,3,FALSE)</f>
        <v>#N/A</v>
      </c>
      <c r="H19" s="207" t="s">
        <v>22</v>
      </c>
      <c r="I19" s="96" t="e">
        <f>VLOOKUP(J19,'DATOS 1'!F89:I94,4,FALSE)</f>
        <v>#N/A</v>
      </c>
      <c r="J19" s="44"/>
      <c r="K19" s="98"/>
    </row>
    <row r="20" spans="1:11" s="98" customFormat="1" ht="15" customHeight="1" thickBot="1" x14ac:dyDescent="0.25">
      <c r="A20" s="99"/>
      <c r="B20" s="99"/>
      <c r="C20" s="99"/>
      <c r="D20" s="99"/>
      <c r="E20" s="99"/>
      <c r="F20" s="99"/>
      <c r="G20" s="99"/>
      <c r="H20" s="99"/>
      <c r="I20" s="99"/>
      <c r="J20" s="99"/>
      <c r="K20" s="100"/>
    </row>
    <row r="21" spans="1:11" s="100" customFormat="1" ht="31.5" customHeight="1" thickBot="1" x14ac:dyDescent="0.25">
      <c r="A21" s="481" t="s">
        <v>47</v>
      </c>
      <c r="B21" s="482"/>
      <c r="C21" s="482"/>
      <c r="D21" s="482"/>
      <c r="E21" s="482"/>
      <c r="F21" s="482"/>
      <c r="G21" s="482"/>
      <c r="H21" s="482"/>
      <c r="I21" s="482"/>
      <c r="J21" s="483"/>
      <c r="K21" s="99"/>
    </row>
    <row r="22" spans="1:11" s="99" customFormat="1" ht="2.25" customHeight="1" thickBot="1" x14ac:dyDescent="0.25">
      <c r="A22" s="101"/>
      <c r="B22" s="102"/>
      <c r="C22" s="102"/>
      <c r="D22" s="102"/>
      <c r="E22" s="102"/>
      <c r="F22" s="102"/>
      <c r="G22" s="102"/>
      <c r="H22" s="102"/>
      <c r="I22" s="102"/>
      <c r="J22" s="103"/>
      <c r="K22" s="100"/>
    </row>
    <row r="23" spans="1:11" s="100" customFormat="1" ht="31.5" customHeight="1" thickBot="1" x14ac:dyDescent="0.25">
      <c r="A23" s="104" t="s">
        <v>48</v>
      </c>
      <c r="B23" s="24"/>
      <c r="C23" s="495" t="s">
        <v>45</v>
      </c>
      <c r="D23" s="496"/>
      <c r="E23" s="18"/>
      <c r="F23" s="497" t="s">
        <v>46</v>
      </c>
      <c r="G23" s="498"/>
      <c r="H23" s="22"/>
      <c r="I23" s="105" t="s">
        <v>22</v>
      </c>
      <c r="J23" s="45"/>
      <c r="K23" s="98"/>
    </row>
    <row r="24" spans="1:11" s="98" customFormat="1" ht="15" customHeight="1" thickBot="1" x14ac:dyDescent="0.25">
      <c r="A24" s="99"/>
      <c r="B24" s="99"/>
      <c r="C24" s="99"/>
      <c r="D24" s="99"/>
      <c r="E24" s="99"/>
      <c r="F24" s="99"/>
      <c r="G24" s="99"/>
      <c r="H24" s="99"/>
      <c r="I24" s="99"/>
      <c r="J24" s="44"/>
      <c r="K24" s="100"/>
    </row>
    <row r="25" spans="1:11" s="100" customFormat="1" ht="29.25" customHeight="1" thickBot="1" x14ac:dyDescent="0.25">
      <c r="A25" s="205" t="s">
        <v>186</v>
      </c>
      <c r="B25" s="107">
        <v>6</v>
      </c>
      <c r="C25" s="522" t="s">
        <v>49</v>
      </c>
      <c r="D25" s="523"/>
      <c r="E25" s="523"/>
      <c r="F25" s="523"/>
      <c r="G25" s="523"/>
      <c r="H25" s="524"/>
      <c r="I25" s="525" t="s">
        <v>215</v>
      </c>
      <c r="J25" s="526"/>
    </row>
    <row r="26" spans="1:11" s="100" customFormat="1" ht="31.5" customHeight="1" thickBot="1" x14ac:dyDescent="0.25">
      <c r="A26" s="493" t="s">
        <v>50</v>
      </c>
      <c r="B26" s="506"/>
      <c r="C26" s="108">
        <v>1</v>
      </c>
      <c r="D26" s="108">
        <v>2</v>
      </c>
      <c r="E26" s="108">
        <v>3</v>
      </c>
      <c r="F26" s="108">
        <v>4</v>
      </c>
      <c r="G26" s="108">
        <v>5</v>
      </c>
      <c r="H26" s="109">
        <v>6</v>
      </c>
      <c r="I26" s="507"/>
      <c r="J26" s="508"/>
    </row>
    <row r="27" spans="1:11" s="100" customFormat="1" ht="31.5" customHeight="1" x14ac:dyDescent="0.2">
      <c r="A27" s="493" t="s">
        <v>51</v>
      </c>
      <c r="B27" s="206" t="s">
        <v>0</v>
      </c>
      <c r="C27" s="27"/>
      <c r="D27" s="27"/>
      <c r="E27" s="27"/>
      <c r="F27" s="27"/>
      <c r="G27" s="27"/>
      <c r="H27" s="27"/>
      <c r="I27" s="99"/>
      <c r="J27" s="99"/>
    </row>
    <row r="28" spans="1:11" s="100" customFormat="1" ht="31.5" customHeight="1" x14ac:dyDescent="0.2">
      <c r="A28" s="493"/>
      <c r="B28" s="206" t="s">
        <v>2</v>
      </c>
      <c r="C28" s="27"/>
      <c r="D28" s="27"/>
      <c r="E28" s="27"/>
      <c r="F28" s="27"/>
      <c r="G28" s="27"/>
      <c r="H28" s="27"/>
      <c r="I28" s="99"/>
      <c r="J28" s="99"/>
    </row>
    <row r="29" spans="1:11" s="100" customFormat="1" ht="31.5" customHeight="1" x14ac:dyDescent="0.2">
      <c r="A29" s="493"/>
      <c r="B29" s="206" t="s">
        <v>2</v>
      </c>
      <c r="C29" s="27"/>
      <c r="D29" s="27"/>
      <c r="E29" s="27"/>
      <c r="F29" s="27"/>
      <c r="G29" s="27"/>
      <c r="H29" s="27"/>
      <c r="I29" s="99"/>
      <c r="J29" s="99"/>
    </row>
    <row r="30" spans="1:11" s="100" customFormat="1" ht="31.5" customHeight="1" thickBot="1" x14ac:dyDescent="0.25">
      <c r="A30" s="494"/>
      <c r="B30" s="111" t="s">
        <v>0</v>
      </c>
      <c r="C30" s="28"/>
      <c r="D30" s="28"/>
      <c r="E30" s="28"/>
      <c r="F30" s="28"/>
      <c r="G30" s="28"/>
      <c r="H30" s="28"/>
      <c r="I30" s="99"/>
      <c r="J30" s="99"/>
      <c r="K30" s="98"/>
    </row>
    <row r="31" spans="1:11" s="98" customFormat="1" ht="15" customHeight="1" thickBot="1" x14ac:dyDescent="0.25">
      <c r="A31" s="99"/>
      <c r="B31" s="99"/>
      <c r="C31" s="99"/>
      <c r="D31" s="99"/>
      <c r="E31" s="99"/>
      <c r="F31" s="99"/>
      <c r="G31" s="99"/>
      <c r="H31" s="99"/>
      <c r="I31" s="99"/>
      <c r="J31" s="99"/>
      <c r="K31" s="100"/>
    </row>
    <row r="32" spans="1:11" s="100" customFormat="1" ht="31.5" customHeight="1" thickBot="1" x14ac:dyDescent="0.25">
      <c r="A32" s="112" t="s">
        <v>52</v>
      </c>
      <c r="B32" s="19"/>
      <c r="C32" s="495" t="s">
        <v>45</v>
      </c>
      <c r="D32" s="496"/>
      <c r="E32" s="18"/>
      <c r="F32" s="497" t="s">
        <v>46</v>
      </c>
      <c r="G32" s="498"/>
      <c r="H32" s="22"/>
      <c r="I32" s="113" t="s">
        <v>22</v>
      </c>
      <c r="J32" s="23"/>
      <c r="K32" s="98"/>
    </row>
    <row r="33" spans="1:11" s="98" customFormat="1" ht="12" customHeight="1" x14ac:dyDescent="0.2">
      <c r="A33" s="114"/>
      <c r="B33" s="114"/>
      <c r="C33" s="114"/>
      <c r="D33" s="114"/>
      <c r="E33" s="114"/>
      <c r="F33" s="114"/>
      <c r="G33" s="114"/>
      <c r="H33" s="114"/>
      <c r="I33" s="114"/>
      <c r="J33" s="114"/>
      <c r="K33" s="100"/>
    </row>
    <row r="34" spans="1:11" s="100" customFormat="1" ht="15" customHeight="1" thickBot="1" x14ac:dyDescent="0.25">
      <c r="A34" s="115"/>
      <c r="B34" s="115"/>
      <c r="C34" s="115"/>
      <c r="D34" s="115"/>
      <c r="E34" s="115"/>
      <c r="F34" s="115"/>
      <c r="G34" s="115"/>
      <c r="H34" s="115"/>
      <c r="I34" s="115"/>
      <c r="J34" s="115"/>
    </row>
    <row r="35" spans="1:11" s="100" customFormat="1" ht="32.25" customHeight="1" thickBot="1" x14ac:dyDescent="0.25">
      <c r="A35" s="481" t="s">
        <v>53</v>
      </c>
      <c r="B35" s="482"/>
      <c r="C35" s="482"/>
      <c r="D35" s="482"/>
      <c r="E35" s="482"/>
      <c r="F35" s="482"/>
      <c r="G35" s="482"/>
      <c r="H35" s="482"/>
      <c r="I35" s="482"/>
      <c r="J35" s="483"/>
    </row>
    <row r="36" spans="1:11" s="100" customFormat="1" ht="3.75" customHeight="1" thickBot="1" x14ac:dyDescent="0.25">
      <c r="A36" s="114"/>
      <c r="B36" s="99"/>
      <c r="C36" s="99"/>
      <c r="D36" s="99"/>
      <c r="E36" s="99"/>
      <c r="F36" s="99"/>
      <c r="G36" s="99"/>
      <c r="H36" s="99"/>
      <c r="I36" s="99"/>
      <c r="J36" s="114"/>
    </row>
    <row r="37" spans="1:11" s="100" customFormat="1" ht="31.5" customHeight="1" thickBot="1" x14ac:dyDescent="0.25">
      <c r="A37" s="99"/>
      <c r="B37" s="464" t="s">
        <v>54</v>
      </c>
      <c r="C37" s="465"/>
      <c r="D37" s="465"/>
      <c r="E37" s="465"/>
      <c r="F37" s="465"/>
      <c r="G37" s="465"/>
      <c r="H37" s="466"/>
      <c r="I37" s="99"/>
      <c r="J37" s="99"/>
    </row>
    <row r="38" spans="1:11" s="100" customFormat="1" ht="31.5" customHeight="1" thickBot="1" x14ac:dyDescent="0.25">
      <c r="A38" s="99"/>
      <c r="B38" s="116" t="s">
        <v>50</v>
      </c>
      <c r="C38" s="117">
        <v>1</v>
      </c>
      <c r="D38" s="206">
        <v>2</v>
      </c>
      <c r="E38" s="206">
        <v>3</v>
      </c>
      <c r="F38" s="206">
        <v>4</v>
      </c>
      <c r="G38" s="206">
        <v>5</v>
      </c>
      <c r="H38" s="118">
        <v>6</v>
      </c>
      <c r="I38" s="99"/>
      <c r="J38" s="99"/>
    </row>
    <row r="39" spans="1:11" s="100" customFormat="1" ht="31.5" customHeight="1" x14ac:dyDescent="0.2">
      <c r="A39" s="119"/>
      <c r="B39" s="120"/>
      <c r="C39" s="121" t="e">
        <f>+AVERAGE(C27,C30)</f>
        <v>#DIV/0!</v>
      </c>
      <c r="D39" s="122" t="e">
        <f t="shared" ref="D39:H39" si="0">+AVERAGE(D27,D30)</f>
        <v>#DIV/0!</v>
      </c>
      <c r="E39" s="122" t="e">
        <f t="shared" si="0"/>
        <v>#DIV/0!</v>
      </c>
      <c r="F39" s="122" t="e">
        <f t="shared" si="0"/>
        <v>#DIV/0!</v>
      </c>
      <c r="G39" s="122" t="e">
        <f t="shared" si="0"/>
        <v>#DIV/0!</v>
      </c>
      <c r="H39" s="123" t="e">
        <f t="shared" si="0"/>
        <v>#DIV/0!</v>
      </c>
      <c r="I39" s="99"/>
      <c r="J39" s="99"/>
    </row>
    <row r="40" spans="1:11" s="100" customFormat="1" ht="31.5" customHeight="1" x14ac:dyDescent="0.2">
      <c r="A40" s="119"/>
      <c r="B40" s="124"/>
      <c r="C40" s="125" t="e">
        <f>+AVERAGE(C28:C29)</f>
        <v>#DIV/0!</v>
      </c>
      <c r="D40" s="126" t="e">
        <f t="shared" ref="D40:H40" si="1">+AVERAGE(D28:D29)</f>
        <v>#DIV/0!</v>
      </c>
      <c r="E40" s="126" t="e">
        <f t="shared" si="1"/>
        <v>#DIV/0!</v>
      </c>
      <c r="F40" s="126" t="e">
        <f t="shared" si="1"/>
        <v>#DIV/0!</v>
      </c>
      <c r="G40" s="126" t="e">
        <f t="shared" si="1"/>
        <v>#DIV/0!</v>
      </c>
      <c r="H40" s="127" t="e">
        <f t="shared" si="1"/>
        <v>#DIV/0!</v>
      </c>
      <c r="I40" s="99"/>
      <c r="J40" s="99"/>
    </row>
    <row r="41" spans="1:11" s="100" customFormat="1" ht="31.5" customHeight="1" thickBot="1" x14ac:dyDescent="0.25">
      <c r="A41" s="119"/>
      <c r="B41" s="128"/>
      <c r="C41" s="129" t="e">
        <f>+C40-C39</f>
        <v>#DIV/0!</v>
      </c>
      <c r="D41" s="130" t="e">
        <f t="shared" ref="D41:H41" si="2">+D40-D39</f>
        <v>#DIV/0!</v>
      </c>
      <c r="E41" s="130" t="e">
        <f t="shared" si="2"/>
        <v>#DIV/0!</v>
      </c>
      <c r="F41" s="130" t="e">
        <f t="shared" si="2"/>
        <v>#DIV/0!</v>
      </c>
      <c r="G41" s="130" t="e">
        <f t="shared" si="2"/>
        <v>#DIV/0!</v>
      </c>
      <c r="H41" s="131" t="e">
        <f t="shared" si="2"/>
        <v>#DIV/0!</v>
      </c>
      <c r="I41" s="99"/>
      <c r="J41" s="99"/>
    </row>
    <row r="42" spans="1:11" s="100" customFormat="1" ht="31.5" customHeight="1" thickBot="1" x14ac:dyDescent="0.25">
      <c r="A42" s="99"/>
      <c r="B42" s="132" t="s">
        <v>55</v>
      </c>
      <c r="C42" s="133" t="e">
        <f>+AVERAGE(C41:H41)</f>
        <v>#DIV/0!</v>
      </c>
      <c r="D42" s="99"/>
      <c r="E42" s="99"/>
      <c r="F42" s="99"/>
      <c r="G42" s="99"/>
      <c r="H42" s="99"/>
      <c r="I42" s="99"/>
      <c r="J42" s="99"/>
    </row>
    <row r="43" spans="1:11" s="100" customFormat="1" ht="31.5" customHeight="1" thickBot="1" x14ac:dyDescent="0.25">
      <c r="A43" s="99"/>
      <c r="B43" s="134" t="s">
        <v>110</v>
      </c>
      <c r="C43" s="135" t="e">
        <f>+STDEV(C41:H41)</f>
        <v>#DIV/0!</v>
      </c>
      <c r="D43" s="99"/>
      <c r="E43" s="99"/>
      <c r="F43" s="99"/>
      <c r="G43" s="99"/>
      <c r="H43" s="99"/>
      <c r="I43" s="99"/>
      <c r="J43" s="99"/>
      <c r="K43" s="98"/>
    </row>
    <row r="44" spans="1:11" s="98" customFormat="1" ht="15" customHeight="1" x14ac:dyDescent="0.2">
      <c r="A44" s="99"/>
      <c r="B44" s="99"/>
      <c r="C44" s="99"/>
      <c r="D44" s="99"/>
      <c r="E44" s="99"/>
      <c r="F44" s="99"/>
      <c r="G44" s="136"/>
      <c r="H44" s="99"/>
      <c r="I44" s="99"/>
      <c r="J44" s="99"/>
      <c r="K44" s="100"/>
    </row>
    <row r="45" spans="1:11" s="100" customFormat="1" ht="31.5" customHeight="1" thickBot="1" x14ac:dyDescent="0.25">
      <c r="A45" s="499" t="s">
        <v>56</v>
      </c>
      <c r="B45" s="499"/>
      <c r="C45" s="499"/>
      <c r="D45" s="499"/>
      <c r="E45" s="499"/>
      <c r="F45" s="499"/>
      <c r="G45" s="499"/>
      <c r="H45" s="499"/>
      <c r="I45" s="499"/>
      <c r="J45" s="499"/>
    </row>
    <row r="46" spans="1:11" s="100" customFormat="1" ht="31.5" customHeight="1" thickBot="1" x14ac:dyDescent="0.25">
      <c r="A46" s="99"/>
      <c r="B46" s="500" t="s">
        <v>57</v>
      </c>
      <c r="C46" s="501"/>
      <c r="D46" s="137" t="s">
        <v>58</v>
      </c>
      <c r="E46" s="99"/>
      <c r="F46" s="99"/>
      <c r="G46" s="99"/>
      <c r="H46" s="136"/>
      <c r="I46" s="99"/>
      <c r="J46" s="99"/>
    </row>
    <row r="47" spans="1:11" s="100" customFormat="1" ht="31.5" customHeight="1" x14ac:dyDescent="0.2">
      <c r="A47" s="99"/>
      <c r="B47" s="502" t="s">
        <v>45</v>
      </c>
      <c r="C47" s="503"/>
      <c r="D47" s="138" t="e">
        <f>+AVERAGE(E32,E23)</f>
        <v>#DIV/0!</v>
      </c>
      <c r="E47" s="99"/>
      <c r="F47" s="491" t="s">
        <v>100</v>
      </c>
      <c r="G47" s="492"/>
      <c r="H47" s="139" t="e">
        <f>+(0.34848*D49-0.009024*D48*EXP(0.0612*D47))/(273.15+D47)</f>
        <v>#DIV/0!</v>
      </c>
      <c r="I47" s="140" t="s">
        <v>103</v>
      </c>
      <c r="J47" s="99"/>
    </row>
    <row r="48" spans="1:11" s="100" customFormat="1" ht="31.5" customHeight="1" thickBot="1" x14ac:dyDescent="0.25">
      <c r="A48" s="99"/>
      <c r="B48" s="502" t="s">
        <v>46</v>
      </c>
      <c r="C48" s="503"/>
      <c r="D48" s="138" t="e">
        <f>+AVERAGE(H32,H23)</f>
        <v>#DIV/0!</v>
      </c>
      <c r="E48" s="99"/>
      <c r="F48" s="504" t="s">
        <v>101</v>
      </c>
      <c r="G48" s="505"/>
      <c r="H48" s="141" t="e">
        <f>+H47*((0.001)^2+(0.0001*I19/2)^2+(-0.0034*D19/2)^2+(-0.1*G19/2)^2)^0.5</f>
        <v>#DIV/0!</v>
      </c>
      <c r="I48" s="142" t="s">
        <v>103</v>
      </c>
      <c r="J48" s="99"/>
    </row>
    <row r="49" spans="1:11" s="100" customFormat="1" ht="31.5" customHeight="1" thickBot="1" x14ac:dyDescent="0.25">
      <c r="A49" s="99"/>
      <c r="B49" s="489" t="s">
        <v>22</v>
      </c>
      <c r="C49" s="490"/>
      <c r="D49" s="143" t="e">
        <f>+AVERAGE(J32,J24)</f>
        <v>#DIV/0!</v>
      </c>
      <c r="E49" s="99"/>
      <c r="F49" s="491" t="s">
        <v>102</v>
      </c>
      <c r="G49" s="492"/>
      <c r="H49" s="144">
        <v>1.2</v>
      </c>
      <c r="I49" s="142" t="s">
        <v>103</v>
      </c>
      <c r="J49" s="99"/>
      <c r="K49" s="98"/>
    </row>
    <row r="50" spans="1:11" s="98" customFormat="1" ht="15" customHeight="1" thickBot="1" x14ac:dyDescent="0.25">
      <c r="A50" s="99"/>
      <c r="B50" s="99"/>
      <c r="C50" s="99"/>
      <c r="D50" s="99"/>
      <c r="E50" s="99"/>
      <c r="F50" s="99"/>
      <c r="G50" s="99"/>
      <c r="H50" s="99"/>
      <c r="I50" s="99"/>
      <c r="J50" s="99"/>
      <c r="K50" s="100"/>
    </row>
    <row r="51" spans="1:11" s="100" customFormat="1" ht="31.5" customHeight="1" thickBot="1" x14ac:dyDescent="0.25">
      <c r="A51" s="464" t="s">
        <v>59</v>
      </c>
      <c r="B51" s="465"/>
      <c r="C51" s="465"/>
      <c r="D51" s="465"/>
      <c r="E51" s="465"/>
      <c r="F51" s="465"/>
      <c r="G51" s="465"/>
      <c r="H51" s="465"/>
      <c r="I51" s="465"/>
      <c r="J51" s="466"/>
    </row>
    <row r="52" spans="1:11" s="100" customFormat="1" ht="31.5" customHeight="1" x14ac:dyDescent="0.35">
      <c r="A52" s="99"/>
      <c r="B52" s="145" t="s">
        <v>60</v>
      </c>
      <c r="C52" s="146"/>
      <c r="D52" s="467" t="s">
        <v>104</v>
      </c>
      <c r="E52" s="467"/>
      <c r="F52" s="147" t="s">
        <v>61</v>
      </c>
      <c r="G52" s="148" t="s">
        <v>62</v>
      </c>
      <c r="H52" s="468" t="s">
        <v>63</v>
      </c>
      <c r="I52" s="469"/>
      <c r="J52" s="99"/>
    </row>
    <row r="53" spans="1:11" s="100" customFormat="1" ht="31.5" customHeight="1" thickBot="1" x14ac:dyDescent="0.25">
      <c r="A53" s="99"/>
      <c r="B53" s="149" t="e">
        <f>+C42</f>
        <v>#DIV/0!</v>
      </c>
      <c r="C53" s="150" t="s">
        <v>1</v>
      </c>
      <c r="D53" s="151" t="e">
        <f>+C10+C11/1000</f>
        <v>#N/A</v>
      </c>
      <c r="E53" s="150" t="s">
        <v>1</v>
      </c>
      <c r="F53" s="151" t="e">
        <f>+(H47-H49)*(1/H10-1/C13)</f>
        <v>#DIV/0!</v>
      </c>
      <c r="G53" s="152"/>
      <c r="H53" s="144" t="e">
        <f>+(B53+D53*F53)*1000</f>
        <v>#DIV/0!</v>
      </c>
      <c r="I53" s="142" t="s">
        <v>3</v>
      </c>
      <c r="J53" s="99"/>
      <c r="K53" s="98"/>
    </row>
    <row r="54" spans="1:11" s="98" customFormat="1" ht="15" customHeight="1" x14ac:dyDescent="0.2">
      <c r="A54" s="99"/>
      <c r="B54" s="99"/>
      <c r="C54" s="99"/>
      <c r="D54" s="99"/>
      <c r="E54" s="99"/>
      <c r="F54" s="99"/>
      <c r="G54" s="99"/>
      <c r="H54" s="99"/>
      <c r="I54" s="99"/>
      <c r="J54" s="99"/>
      <c r="K54" s="100"/>
    </row>
    <row r="55" spans="1:11" s="100" customFormat="1" ht="31.5" customHeight="1" x14ac:dyDescent="0.2">
      <c r="A55" s="470" t="s">
        <v>64</v>
      </c>
      <c r="B55" s="471"/>
      <c r="C55" s="471"/>
      <c r="D55" s="471"/>
      <c r="E55" s="471"/>
      <c r="F55" s="471"/>
      <c r="G55" s="471"/>
      <c r="H55" s="471"/>
      <c r="I55" s="471"/>
      <c r="J55" s="471"/>
      <c r="K55" s="98"/>
    </row>
    <row r="56" spans="1:11" s="98" customFormat="1" ht="15" customHeight="1" thickBot="1" x14ac:dyDescent="0.25">
      <c r="A56" s="99"/>
      <c r="B56" s="99"/>
      <c r="C56" s="99"/>
      <c r="D56" s="99"/>
      <c r="E56" s="99"/>
      <c r="F56" s="99"/>
      <c r="G56" s="99"/>
      <c r="H56" s="99"/>
      <c r="I56" s="99"/>
      <c r="J56" s="99"/>
      <c r="K56" s="100"/>
    </row>
    <row r="57" spans="1:11" s="100" customFormat="1" ht="31.5" customHeight="1" thickBot="1" x14ac:dyDescent="0.25">
      <c r="A57" s="472" t="s">
        <v>57</v>
      </c>
      <c r="B57" s="473"/>
      <c r="C57" s="474" t="s">
        <v>65</v>
      </c>
      <c r="D57" s="475"/>
      <c r="E57" s="153"/>
      <c r="F57" s="476"/>
      <c r="G57" s="476"/>
      <c r="H57" s="476"/>
      <c r="I57" s="476"/>
      <c r="J57" s="99"/>
    </row>
    <row r="58" spans="1:11" s="100" customFormat="1" ht="31.5" customHeight="1" x14ac:dyDescent="0.2">
      <c r="A58" s="154" t="s">
        <v>66</v>
      </c>
      <c r="B58" s="155"/>
      <c r="C58" s="156" t="e">
        <f>+C43/B25^0.5*1000</f>
        <v>#DIV/0!</v>
      </c>
      <c r="D58" s="157" t="s">
        <v>3</v>
      </c>
      <c r="E58" s="158"/>
      <c r="F58" s="476"/>
      <c r="G58" s="476"/>
      <c r="H58" s="476"/>
      <c r="I58" s="476"/>
      <c r="J58" s="99"/>
    </row>
    <row r="59" spans="1:11" s="100" customFormat="1" ht="31.5" customHeight="1" x14ac:dyDescent="0.2">
      <c r="A59" s="159" t="s">
        <v>67</v>
      </c>
      <c r="B59" s="160" t="s">
        <v>68</v>
      </c>
      <c r="C59" s="161" t="e">
        <f>+C12/2</f>
        <v>#N/A</v>
      </c>
      <c r="D59" s="162" t="s">
        <v>3</v>
      </c>
      <c r="E59" s="158"/>
      <c r="F59" s="476"/>
      <c r="G59" s="476"/>
      <c r="H59" s="476"/>
      <c r="I59" s="476"/>
      <c r="J59" s="99"/>
    </row>
    <row r="60" spans="1:11" s="100" customFormat="1" ht="31.5" customHeight="1" x14ac:dyDescent="0.2">
      <c r="A60" s="163" t="s">
        <v>69</v>
      </c>
      <c r="B60" s="164"/>
      <c r="C60" s="165" t="e">
        <f>+C12/3^0.5</f>
        <v>#N/A</v>
      </c>
      <c r="D60" s="162" t="s">
        <v>3</v>
      </c>
      <c r="E60" s="158"/>
      <c r="F60" s="476"/>
      <c r="G60" s="476"/>
      <c r="H60" s="476"/>
      <c r="I60" s="476"/>
      <c r="J60" s="99"/>
    </row>
    <row r="61" spans="1:11" s="100" customFormat="1" ht="31.5" customHeight="1" x14ac:dyDescent="0.25">
      <c r="A61" s="166" t="s">
        <v>70</v>
      </c>
      <c r="B61" s="167"/>
      <c r="C61" s="168" t="e">
        <f>+SQRT(SUMSQ(C59:C60))</f>
        <v>#N/A</v>
      </c>
      <c r="D61" s="169" t="s">
        <v>3</v>
      </c>
      <c r="E61" s="158"/>
      <c r="F61" s="476"/>
      <c r="G61" s="476"/>
      <c r="H61" s="476"/>
      <c r="I61" s="476"/>
      <c r="J61" s="99"/>
    </row>
    <row r="62" spans="1:11" s="100" customFormat="1" ht="31.5" customHeight="1" x14ac:dyDescent="0.2">
      <c r="A62" s="159" t="s">
        <v>71</v>
      </c>
      <c r="B62" s="160"/>
      <c r="C62" s="170" t="e">
        <f>+H48</f>
        <v>#DIV/0!</v>
      </c>
      <c r="D62" s="162" t="s">
        <v>103</v>
      </c>
      <c r="E62" s="99"/>
      <c r="F62" s="476"/>
      <c r="G62" s="476"/>
      <c r="H62" s="476"/>
      <c r="I62" s="476"/>
      <c r="J62" s="99"/>
    </row>
    <row r="63" spans="1:11" s="100" customFormat="1" ht="31.5" customHeight="1" x14ac:dyDescent="0.2">
      <c r="A63" s="159" t="s">
        <v>72</v>
      </c>
      <c r="B63" s="160"/>
      <c r="C63" s="171" t="e">
        <f>+H11/2</f>
        <v>#N/A</v>
      </c>
      <c r="D63" s="162" t="s">
        <v>103</v>
      </c>
      <c r="E63" s="99"/>
      <c r="F63" s="476"/>
      <c r="G63" s="476"/>
      <c r="H63" s="476"/>
      <c r="I63" s="476"/>
      <c r="J63" s="99"/>
    </row>
    <row r="64" spans="1:11" s="100" customFormat="1" ht="31.5" customHeight="1" thickBot="1" x14ac:dyDescent="0.25">
      <c r="A64" s="159" t="s">
        <v>73</v>
      </c>
      <c r="B64" s="160"/>
      <c r="C64" s="171" t="e">
        <f>+C14/2</f>
        <v>#N/A</v>
      </c>
      <c r="D64" s="162" t="s">
        <v>103</v>
      </c>
      <c r="E64" s="99"/>
      <c r="F64" s="99"/>
      <c r="G64" s="99"/>
      <c r="H64" s="99"/>
      <c r="I64" s="99"/>
      <c r="J64" s="99"/>
    </row>
    <row r="65" spans="1:11" s="100" customFormat="1" ht="31.5" customHeight="1" x14ac:dyDescent="0.25">
      <c r="A65" s="166" t="s">
        <v>74</v>
      </c>
      <c r="B65" s="167"/>
      <c r="C65" s="168" t="e">
        <f>+SQRT(ABS(((C10/1000+C11/1000000)*(C13-H10)/(C13*H10)*C62)^2+((C10/1000+C11/1000000)*(H47-H49))^2*C63^2/H10^4+(C10/1000+C11/1000000)^2*(H47-H49)*((H47-H49)-2*(C15-H49))*C64^2/C13^4))*1000000</f>
        <v>#N/A</v>
      </c>
      <c r="D65" s="169" t="s">
        <v>3</v>
      </c>
      <c r="E65" s="158"/>
      <c r="F65" s="477" t="s">
        <v>75</v>
      </c>
      <c r="G65" s="478"/>
      <c r="H65" s="172" t="e">
        <f>+SQRT(SUMSQ(C58,C61,C65,C66))</f>
        <v>#DIV/0!</v>
      </c>
      <c r="I65" s="140" t="s">
        <v>3</v>
      </c>
      <c r="J65" s="99"/>
    </row>
    <row r="66" spans="1:11" s="100" customFormat="1" ht="31.5" customHeight="1" thickBot="1" x14ac:dyDescent="0.3">
      <c r="A66" s="208" t="s">
        <v>76</v>
      </c>
      <c r="B66" s="174"/>
      <c r="C66" s="175" t="e">
        <f>+(G15/2/3^0.5)*2^0.5*1000</f>
        <v>#N/A</v>
      </c>
      <c r="D66" s="142" t="s">
        <v>3</v>
      </c>
      <c r="E66" s="158"/>
      <c r="F66" s="479" t="s">
        <v>77</v>
      </c>
      <c r="G66" s="480"/>
      <c r="H66" s="176" t="e">
        <f>+H65*2</f>
        <v>#DIV/0!</v>
      </c>
      <c r="I66" s="142" t="s">
        <v>3</v>
      </c>
      <c r="J66" s="99"/>
      <c r="K66" s="98"/>
    </row>
    <row r="67" spans="1:11" s="98" customFormat="1" ht="15" customHeight="1" x14ac:dyDescent="0.2">
      <c r="A67" s="114"/>
      <c r="B67" s="114"/>
      <c r="C67" s="114"/>
      <c r="D67" s="114"/>
      <c r="E67" s="99"/>
      <c r="F67" s="99"/>
      <c r="G67" s="99"/>
      <c r="H67" s="99"/>
      <c r="I67" s="99"/>
      <c r="J67" s="99"/>
      <c r="K67" s="100"/>
    </row>
    <row r="68" spans="1:11" s="100" customFormat="1" ht="31.5" customHeight="1" thickBot="1" x14ac:dyDescent="0.25">
      <c r="A68" s="99"/>
      <c r="B68" s="99"/>
      <c r="C68" s="99"/>
      <c r="D68" s="99"/>
      <c r="E68" s="99"/>
      <c r="F68" s="99"/>
      <c r="G68" s="99"/>
      <c r="H68" s="99"/>
      <c r="I68" s="99"/>
      <c r="J68" s="99"/>
    </row>
    <row r="69" spans="1:11" s="100" customFormat="1" ht="31.5" customHeight="1" thickBot="1" x14ac:dyDescent="0.25">
      <c r="A69" s="481" t="s">
        <v>78</v>
      </c>
      <c r="B69" s="482"/>
      <c r="C69" s="482"/>
      <c r="D69" s="482"/>
      <c r="E69" s="482"/>
      <c r="F69" s="482"/>
      <c r="G69" s="482"/>
      <c r="H69" s="482"/>
      <c r="I69" s="482"/>
      <c r="J69" s="483"/>
    </row>
    <row r="70" spans="1:11" s="100" customFormat="1" ht="31.5" customHeight="1" thickBot="1" x14ac:dyDescent="0.25">
      <c r="A70" s="484" t="s">
        <v>105</v>
      </c>
      <c r="B70" s="485"/>
      <c r="C70" s="485"/>
      <c r="D70" s="486"/>
      <c r="E70" s="177"/>
      <c r="F70" s="178"/>
      <c r="G70" s="487"/>
      <c r="H70" s="487"/>
      <c r="I70" s="487"/>
      <c r="J70" s="488"/>
    </row>
    <row r="71" spans="1:11" s="100" customFormat="1" ht="45.75" customHeight="1" x14ac:dyDescent="0.2">
      <c r="A71" s="179" t="s">
        <v>194</v>
      </c>
      <c r="B71" s="180" t="s">
        <v>137</v>
      </c>
      <c r="C71" s="181"/>
      <c r="D71" s="182" t="s">
        <v>268</v>
      </c>
      <c r="E71" s="458" t="s">
        <v>106</v>
      </c>
      <c r="F71" s="459"/>
      <c r="G71" s="460" t="s">
        <v>80</v>
      </c>
      <c r="H71" s="462" t="s">
        <v>107</v>
      </c>
      <c r="I71" s="462"/>
      <c r="J71" s="462"/>
    </row>
    <row r="72" spans="1:11" s="100" customFormat="1" ht="31.5" customHeight="1" thickBot="1" x14ac:dyDescent="0.25">
      <c r="A72" s="183" t="e">
        <f>C10</f>
        <v>#N/A</v>
      </c>
      <c r="B72" s="184" t="e">
        <f>C11</f>
        <v>#N/A</v>
      </c>
      <c r="C72" s="176" t="e">
        <f>H53</f>
        <v>#DIV/0!</v>
      </c>
      <c r="D72" s="185" t="e">
        <f>A72+B72/1000+C72/1000</f>
        <v>#N/A</v>
      </c>
      <c r="E72" s="176" t="e">
        <f>D72*1000-A72*1000</f>
        <v>#N/A</v>
      </c>
      <c r="F72" s="130" t="s">
        <v>3</v>
      </c>
      <c r="G72" s="461"/>
      <c r="H72" s="186" t="e">
        <f>H66</f>
        <v>#DIV/0!</v>
      </c>
      <c r="I72" s="463" t="s">
        <v>3</v>
      </c>
      <c r="J72" s="463"/>
      <c r="K72" s="47"/>
    </row>
    <row r="73" spans="1:11" ht="31.5" customHeight="1" x14ac:dyDescent="0.2">
      <c r="G73" s="187"/>
    </row>
    <row r="74" spans="1:11" ht="51" customHeight="1" x14ac:dyDescent="0.2"/>
    <row r="76" spans="1:11" ht="31.5" customHeight="1" x14ac:dyDescent="0.2">
      <c r="A76" s="188"/>
      <c r="B76" s="69"/>
      <c r="C76" s="69"/>
      <c r="D76" s="69"/>
      <c r="E76" s="69"/>
      <c r="F76" s="69"/>
      <c r="G76" s="69"/>
      <c r="H76" s="69"/>
      <c r="I76" s="69"/>
      <c r="J76" s="69"/>
    </row>
    <row r="77" spans="1:11" ht="31.5" customHeight="1" x14ac:dyDescent="0.2">
      <c r="A77" s="188"/>
      <c r="B77" s="69"/>
      <c r="C77" s="69"/>
      <c r="D77" s="69"/>
      <c r="E77" s="69"/>
      <c r="F77" s="69"/>
      <c r="G77" s="69"/>
      <c r="H77" s="69"/>
      <c r="I77" s="69"/>
      <c r="J77" s="69"/>
    </row>
    <row r="78" spans="1:11" ht="31.5" customHeight="1" x14ac:dyDescent="0.2">
      <c r="A78" s="188"/>
      <c r="B78" s="69"/>
      <c r="C78" s="69"/>
      <c r="D78" s="69"/>
      <c r="E78" s="69"/>
      <c r="F78" s="69"/>
      <c r="G78" s="69"/>
      <c r="H78" s="69"/>
      <c r="I78" s="69"/>
      <c r="J78" s="69"/>
    </row>
    <row r="79" spans="1:11" ht="31.5" customHeight="1" x14ac:dyDescent="0.2">
      <c r="A79" s="188"/>
      <c r="B79" s="69"/>
      <c r="C79" s="69"/>
      <c r="D79" s="69"/>
      <c r="E79" s="69"/>
      <c r="F79" s="69"/>
      <c r="G79" s="69"/>
      <c r="H79" s="69"/>
      <c r="I79" s="69"/>
      <c r="J79" s="69"/>
    </row>
    <row r="80" spans="1:11" ht="31.5" customHeight="1" x14ac:dyDescent="0.2">
      <c r="A80" s="188"/>
      <c r="B80" s="69"/>
      <c r="C80" s="69"/>
      <c r="D80" s="69"/>
      <c r="E80" s="69"/>
      <c r="F80" s="69"/>
      <c r="G80" s="69"/>
      <c r="H80" s="69"/>
      <c r="I80" s="69"/>
      <c r="J80" s="69"/>
    </row>
    <row r="81" spans="1:10" ht="31.5" customHeight="1" x14ac:dyDescent="0.2">
      <c r="A81" s="188"/>
      <c r="B81" s="69"/>
      <c r="C81" s="69"/>
      <c r="D81" s="69"/>
      <c r="E81" s="69"/>
      <c r="F81" s="69"/>
      <c r="G81" s="69"/>
      <c r="H81" s="69"/>
      <c r="I81" s="69"/>
      <c r="J81" s="69"/>
    </row>
    <row r="82" spans="1:10" ht="31.5" customHeight="1" x14ac:dyDescent="0.2">
      <c r="A82" s="188"/>
      <c r="B82" s="69"/>
      <c r="C82" s="69"/>
      <c r="D82" s="69"/>
      <c r="E82" s="69"/>
      <c r="F82" s="69"/>
      <c r="G82" s="69"/>
      <c r="H82" s="69"/>
      <c r="I82" s="69"/>
      <c r="J82" s="69"/>
    </row>
  </sheetData>
  <sheetProtection algorithmName="SHA-512" hashValue="4mdudpCxSj5Cuus8oNLj2hGlIiTOPCmuSPMBOxrfIaa0cLmcjo0vp+aHkAUtwyOAxOrJ9Ux5jT7OuPZ7JR9UhQ==" saltValue="dHGT5zbC1thk8U+Vx6E+wQ==" spinCount="100000" sheet="1" objects="1" scenarios="1"/>
  <mergeCells count="55">
    <mergeCell ref="A13:B13"/>
    <mergeCell ref="F13:I13"/>
    <mergeCell ref="A1:B1"/>
    <mergeCell ref="C1:J1"/>
    <mergeCell ref="I3:J4"/>
    <mergeCell ref="A6:D6"/>
    <mergeCell ref="F6:I6"/>
    <mergeCell ref="F9:G9"/>
    <mergeCell ref="A10:B10"/>
    <mergeCell ref="F10:G10"/>
    <mergeCell ref="A11:B11"/>
    <mergeCell ref="F11:G11"/>
    <mergeCell ref="A12:B12"/>
    <mergeCell ref="A26:B26"/>
    <mergeCell ref="I26:J26"/>
    <mergeCell ref="A14:B14"/>
    <mergeCell ref="A15:B15"/>
    <mergeCell ref="A17:J17"/>
    <mergeCell ref="F18:G18"/>
    <mergeCell ref="A19:B19"/>
    <mergeCell ref="E19:F19"/>
    <mergeCell ref="A21:J21"/>
    <mergeCell ref="C23:D23"/>
    <mergeCell ref="F23:G23"/>
    <mergeCell ref="C25:H25"/>
    <mergeCell ref="I25:J25"/>
    <mergeCell ref="B49:C49"/>
    <mergeCell ref="F49:G49"/>
    <mergeCell ref="A27:A30"/>
    <mergeCell ref="C32:D32"/>
    <mergeCell ref="F32:G32"/>
    <mergeCell ref="A35:J35"/>
    <mergeCell ref="B37:H37"/>
    <mergeCell ref="A45:J45"/>
    <mergeCell ref="B46:C46"/>
    <mergeCell ref="B47:C47"/>
    <mergeCell ref="F47:G47"/>
    <mergeCell ref="B48:C48"/>
    <mergeCell ref="F48:G48"/>
    <mergeCell ref="E71:F71"/>
    <mergeCell ref="G71:G72"/>
    <mergeCell ref="H71:J71"/>
    <mergeCell ref="I72:J72"/>
    <mergeCell ref="A51:J51"/>
    <mergeCell ref="D52:E52"/>
    <mergeCell ref="H52:I52"/>
    <mergeCell ref="A55:J55"/>
    <mergeCell ref="A57:B57"/>
    <mergeCell ref="C57:D57"/>
    <mergeCell ref="F57:I63"/>
    <mergeCell ref="F65:G65"/>
    <mergeCell ref="F66:G66"/>
    <mergeCell ref="A69:J69"/>
    <mergeCell ref="A70:D70"/>
    <mergeCell ref="G70:J70"/>
  </mergeCells>
  <dataValidations count="1">
    <dataValidation type="list" allowBlank="1" showInputMessage="1" showErrorMessage="1" sqref="M2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6" orientation="portrait" r:id="rId1"/>
  <headerFooter>
    <oddHeader xml:space="preserve">&amp;C
&amp;16   
</oddHeader>
    <oddFooter>&amp;RRT03-F23 Vr.3 (2018-03-12)</oddFooter>
  </headerFooter>
  <rowBreaks count="1" manualBreakCount="1">
    <brk id="33" max="1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'DATOS 1'!$F$89:$F$94</xm:f>
          </x14:formula1>
          <xm:sqref>J19</xm:sqref>
        </x14:dataValidation>
        <x14:dataValidation type="list" allowBlank="1" showInputMessage="1" showErrorMessage="1">
          <x14:formula1>
            <xm:f>'DATOS 1'!$B$68:$B$87</xm:f>
          </x14:formula1>
          <xm:sqref>J18</xm:sqref>
        </x14:dataValidation>
        <x14:dataValidation type="list" allowBlank="1" showInputMessage="1" showErrorMessage="1">
          <x14:formula1>
            <xm:f>'DATOS 1'!$N$10:$N$61</xm:f>
          </x14:formula1>
          <xm:sqref>E6</xm:sqref>
        </x14:dataValidation>
        <x14:dataValidation type="list" allowBlank="1" showInputMessage="1" showErrorMessage="1">
          <x14:formula1>
            <xm:f>'DATOS 1'!$B$6:$B$28</xm:f>
          </x14:formula1>
          <xm:sqref>I3 J6</xm:sqref>
        </x14:dataValidation>
        <x14:dataValidation type="list" allowBlank="1" showInputMessage="1" showErrorMessage="1">
          <x14:formula1>
            <xm:f>'DATOS 1'!$N$83:$N$87</xm:f>
          </x14:formula1>
          <xm:sqref>J24</xm:sqref>
        </x14:dataValidation>
        <x14:dataValidation type="list" allowBlank="1" showInputMessage="1" showErrorMessage="1">
          <x14:formula1>
            <xm:f>'DATOS 1'!$N$69:$N$75</xm:f>
          </x14:formula1>
          <xm:sqref>J13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38</vt:i4>
      </vt:variant>
    </vt:vector>
  </HeadingPairs>
  <TitlesOfParts>
    <vt:vector size="58" baseType="lpstr">
      <vt:lpstr>DATOS 1</vt:lpstr>
      <vt:lpstr>RT03-F23</vt:lpstr>
      <vt:lpstr>2 g </vt:lpstr>
      <vt:lpstr>2 g +</vt:lpstr>
      <vt:lpstr>5 g </vt:lpstr>
      <vt:lpstr>10 g </vt:lpstr>
      <vt:lpstr>20 g </vt:lpstr>
      <vt:lpstr>20 g + </vt:lpstr>
      <vt:lpstr>50 g </vt:lpstr>
      <vt:lpstr>100 g </vt:lpstr>
      <vt:lpstr>200 g </vt:lpstr>
      <vt:lpstr>200 g +</vt:lpstr>
      <vt:lpstr>500 g </vt:lpstr>
      <vt:lpstr>1 kg </vt:lpstr>
      <vt:lpstr>2 kg </vt:lpstr>
      <vt:lpstr>2 kg +</vt:lpstr>
      <vt:lpstr>5 kg</vt:lpstr>
      <vt:lpstr>10 kg   </vt:lpstr>
      <vt:lpstr>20 kg </vt:lpstr>
      <vt:lpstr>INFORME</vt:lpstr>
      <vt:lpstr>'1 kg '!Print_Area</vt:lpstr>
      <vt:lpstr>'10 g '!Print_Area</vt:lpstr>
      <vt:lpstr>'10 kg   '!Print_Area</vt:lpstr>
      <vt:lpstr>'100 g '!Print_Area</vt:lpstr>
      <vt:lpstr>'2 g '!Print_Area</vt:lpstr>
      <vt:lpstr>'2 g +'!Print_Area</vt:lpstr>
      <vt:lpstr>'2 kg '!Print_Area</vt:lpstr>
      <vt:lpstr>'2 kg +'!Print_Area</vt:lpstr>
      <vt:lpstr>'20 g '!Print_Area</vt:lpstr>
      <vt:lpstr>'20 g + '!Print_Area</vt:lpstr>
      <vt:lpstr>'20 kg '!Print_Area</vt:lpstr>
      <vt:lpstr>'200 g '!Print_Area</vt:lpstr>
      <vt:lpstr>'200 g +'!Print_Area</vt:lpstr>
      <vt:lpstr>'5 g '!Print_Area</vt:lpstr>
      <vt:lpstr>'5 kg'!Print_Area</vt:lpstr>
      <vt:lpstr>'50 g '!Print_Area</vt:lpstr>
      <vt:lpstr>'500 g '!Print_Area</vt:lpstr>
      <vt:lpstr>'DATOS 1'!Print_Area</vt:lpstr>
      <vt:lpstr>INFORME!Print_Area</vt:lpstr>
      <vt:lpstr>'RT03-F23'!Print_Area</vt:lpstr>
      <vt:lpstr>'1 kg '!Print_Titles</vt:lpstr>
      <vt:lpstr>'10 g '!Print_Titles</vt:lpstr>
      <vt:lpstr>'10 kg   '!Print_Titles</vt:lpstr>
      <vt:lpstr>'100 g '!Print_Titles</vt:lpstr>
      <vt:lpstr>'2 g '!Print_Titles</vt:lpstr>
      <vt:lpstr>'2 g +'!Print_Titles</vt:lpstr>
      <vt:lpstr>'2 kg '!Print_Titles</vt:lpstr>
      <vt:lpstr>'2 kg +'!Print_Titles</vt:lpstr>
      <vt:lpstr>'20 g '!Print_Titles</vt:lpstr>
      <vt:lpstr>'20 g + '!Print_Titles</vt:lpstr>
      <vt:lpstr>'20 kg '!Print_Titles</vt:lpstr>
      <vt:lpstr>'200 g '!Print_Titles</vt:lpstr>
      <vt:lpstr>'200 g +'!Print_Titles</vt:lpstr>
      <vt:lpstr>'5 g '!Print_Titles</vt:lpstr>
      <vt:lpstr>'5 kg'!Print_Titles</vt:lpstr>
      <vt:lpstr>'50 g '!Print_Titles</vt:lpstr>
      <vt:lpstr>'500 g '!Print_Titles</vt:lpstr>
      <vt:lpstr>'RT03-F23'!Print_Titles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SIC</dc:creator>
  <cp:lastModifiedBy>Maria del Carmen Diaz Fonseca</cp:lastModifiedBy>
  <cp:lastPrinted>2018-04-26T22:03:11Z</cp:lastPrinted>
  <dcterms:created xsi:type="dcterms:W3CDTF">2016-03-15T18:31:08Z</dcterms:created>
  <dcterms:modified xsi:type="dcterms:W3CDTF">2018-04-27T18:39:57Z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2165566</vt:i4>
  </property>
</Properties>
</file>